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DWAUTHIER\Dropbox\TTK R&amp;D\FG-NET\SD Cards\Factory Settings\Card SD Start Config A PARTIR DE 3.1.0\Modbus\Modbus Table\"/>
    </mc:Choice>
  </mc:AlternateContent>
  <xr:revisionPtr revIDLastSave="0" documentId="13_ncr:1_{72F8CD55-7011-461E-B69A-9AD9A99F63D0}" xr6:coauthVersionLast="45" xr6:coauthVersionMax="45" xr10:uidLastSave="{00000000-0000-0000-0000-000000000000}"/>
  <bookViews>
    <workbookView xWindow="-120" yWindow="-120" windowWidth="25440" windowHeight="15390" tabRatio="874" xr2:uid="{00000000-000D-0000-FFFF-FFFF00000000}"/>
  </bookViews>
  <sheets>
    <sheet name="FG-NET Calculator" sheetId="1" r:id="rId1"/>
    <sheet name="FG-NET Register types" sheetId="2" r:id="rId2"/>
    <sheet name="FG-SYS (2014) Calculator" sheetId="3" r:id="rId3"/>
    <sheet name="FG-SYS (2014) Register types" sheetId="4" r:id="rId4"/>
    <sheet name="FG-SYS (old) Calculator" sheetId="5" r:id="rId5"/>
    <sheet name="FG-SYS (old) Register types" sheetId="6" r:id="rId6"/>
    <sheet name="FG-ALS8 Calculator" sheetId="15" r:id="rId7"/>
    <sheet name="FG-ALS8 Register types" sheetId="16" r:id="rId8"/>
    <sheet name="FG-ALS8-OD Calculator" sheetId="25" r:id="rId9"/>
    <sheet name="FG-ALS8-OD Register types" sheetId="26" r:id="rId10"/>
    <sheet name="FG-ALS4 Calculator" sheetId="7" r:id="rId11"/>
    <sheet name="FG-ALS4 Register types" sheetId="33" r:id="rId12"/>
    <sheet name="FG-ALS4-OD Calculator" sheetId="27" r:id="rId13"/>
    <sheet name="FG-ALS4-OD Register types" sheetId="36" r:id="rId14"/>
    <sheet name="FG-ALS Calculator" sheetId="13" r:id="rId15"/>
    <sheet name="FG-ALS Register types" sheetId="38" r:id="rId16"/>
    <sheet name="FG-ALS Dip Switch Configurator" sheetId="17" r:id="rId17"/>
    <sheet name="FG-A (future) Calculator" sheetId="20" r:id="rId18"/>
    <sheet name="FG-A (future) Register types" sheetId="35" r:id="rId19"/>
    <sheet name="FG-A (future) Dip Switch Config" sheetId="22" r:id="rId20"/>
    <sheet name="FG-A-OD (future) Calculator" sheetId="29" r:id="rId21"/>
    <sheet name="FG-A-OD (future) Register types" sheetId="37" r:id="rId22"/>
    <sheet name="FG-A-OD (future) Dip Switch Cfg" sheetId="31" r:id="rId23"/>
    <sheet name="FG-ALB Calculator" sheetId="23" r:id="rId24"/>
    <sheet name="FG-ALB Register types" sheetId="24" r:id="rId25"/>
    <sheet name="FG-DI Dip Switch Configurator" sheetId="18" r:id="rId26"/>
    <sheet name="FG-DTM Dip Switch Configurator" sheetId="19" r:id="rId2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6" i="31" l="1"/>
  <c r="C9" i="31" s="1"/>
  <c r="B2" i="31"/>
  <c r="G14" i="29"/>
  <c r="C14" i="29"/>
  <c r="F14" i="29" s="1"/>
  <c r="E17" i="27"/>
  <c r="H14" i="27"/>
  <c r="C14" i="27"/>
  <c r="G14" i="27" s="1"/>
  <c r="E17" i="25"/>
  <c r="H14" i="25"/>
  <c r="C14" i="25"/>
  <c r="G14" i="25" s="1"/>
  <c r="E6" i="31" l="1"/>
  <c r="E7" i="31" s="1"/>
  <c r="C7" i="31"/>
  <c r="E17" i="15"/>
  <c r="E17" i="23"/>
  <c r="H14" i="23"/>
  <c r="C14" i="23"/>
  <c r="C6" i="22"/>
  <c r="C9" i="22" s="1"/>
  <c r="B2" i="22"/>
  <c r="G14" i="20"/>
  <c r="C14" i="20"/>
  <c r="F14" i="20" s="1"/>
  <c r="E9" i="31" l="1"/>
  <c r="G14" i="23"/>
  <c r="E6" i="22"/>
  <c r="E7" i="22" s="1"/>
  <c r="C7" i="22"/>
  <c r="O1" i="19"/>
  <c r="C6" i="19"/>
  <c r="C9" i="19" s="1"/>
  <c r="B2" i="19"/>
  <c r="G6" i="31" l="1"/>
  <c r="G7" i="31" s="1"/>
  <c r="E9" i="22"/>
  <c r="W8" i="18"/>
  <c r="W9" i="18" s="1"/>
  <c r="Y9" i="18"/>
  <c r="AA8" i="18"/>
  <c r="AA11" i="18" s="1"/>
  <c r="C8" i="18"/>
  <c r="C11" i="18" s="1"/>
  <c r="B4" i="18"/>
  <c r="G9" i="31" l="1"/>
  <c r="G6" i="22"/>
  <c r="G7" i="22" s="1"/>
  <c r="E8" i="18"/>
  <c r="E9" i="18" s="1"/>
  <c r="C9" i="18"/>
  <c r="C6" i="17"/>
  <c r="C9" i="17" s="1"/>
  <c r="B2" i="17"/>
  <c r="I9" i="31" l="1"/>
  <c r="I6" i="31"/>
  <c r="I7" i="31" s="1"/>
  <c r="G9" i="22"/>
  <c r="E11" i="18"/>
  <c r="E6" i="17"/>
  <c r="E7" i="17" s="1"/>
  <c r="C7" i="17"/>
  <c r="H14" i="15"/>
  <c r="C14" i="15"/>
  <c r="G14" i="15" s="1"/>
  <c r="K6" i="31" l="1"/>
  <c r="K7" i="31" s="1"/>
  <c r="I6" i="22"/>
  <c r="I7" i="22" s="1"/>
  <c r="G8" i="18"/>
  <c r="G9" i="18" s="1"/>
  <c r="E9" i="17"/>
  <c r="G6" i="17" s="1"/>
  <c r="G7" i="17" s="1"/>
  <c r="G65" i="5"/>
  <c r="G63" i="5"/>
  <c r="G61" i="5"/>
  <c r="G64" i="5"/>
  <c r="G62" i="5"/>
  <c r="E61" i="5"/>
  <c r="G60" i="5"/>
  <c r="G14" i="13"/>
  <c r="F14" i="13" s="1"/>
  <c r="C14" i="13"/>
  <c r="H14" i="7"/>
  <c r="E17" i="7"/>
  <c r="F15" i="3"/>
  <c r="E12" i="3"/>
  <c r="E12" i="5"/>
  <c r="J9" i="5"/>
  <c r="F9" i="5"/>
  <c r="L12" i="3"/>
  <c r="E69" i="3"/>
  <c r="C14" i="7"/>
  <c r="F26" i="5"/>
  <c r="F25" i="5"/>
  <c r="F24" i="5"/>
  <c r="F23" i="5"/>
  <c r="F22" i="5"/>
  <c r="F21" i="5"/>
  <c r="F20" i="5"/>
  <c r="F19" i="5"/>
  <c r="F18" i="5"/>
  <c r="F17" i="5"/>
  <c r="F16" i="5"/>
  <c r="F15" i="5"/>
  <c r="F14" i="5"/>
  <c r="F13" i="5"/>
  <c r="F12" i="5"/>
  <c r="F11" i="5"/>
  <c r="F10" i="5"/>
  <c r="C9" i="5"/>
  <c r="E64" i="5" s="1"/>
  <c r="F72" i="3"/>
  <c r="C69" i="3"/>
  <c r="C62" i="3"/>
  <c r="D62" i="3" s="1"/>
  <c r="E29" i="3"/>
  <c r="E28" i="3"/>
  <c r="E27" i="3"/>
  <c r="E26" i="3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J12" i="3"/>
  <c r="I12" i="3"/>
  <c r="C12" i="3"/>
  <c r="K9" i="31" l="1"/>
  <c r="I9" i="22"/>
  <c r="AA9" i="18"/>
  <c r="G11" i="18"/>
  <c r="G9" i="17"/>
  <c r="I6" i="17" s="1"/>
  <c r="I7" i="17" s="1"/>
  <c r="G14" i="7"/>
  <c r="E65" i="5"/>
  <c r="E63" i="5"/>
  <c r="E62" i="5"/>
  <c r="E60" i="5"/>
  <c r="I9" i="5"/>
  <c r="H9" i="5"/>
  <c r="K12" i="3"/>
  <c r="G69" i="3"/>
  <c r="E82" i="1"/>
  <c r="C82" i="1"/>
  <c r="C64" i="1"/>
  <c r="D64" i="1" s="1"/>
  <c r="E71" i="1"/>
  <c r="F74" i="1"/>
  <c r="C71" i="1"/>
  <c r="L13" i="1"/>
  <c r="M6" i="31" l="1"/>
  <c r="M7" i="31" s="1"/>
  <c r="K6" i="22"/>
  <c r="K7" i="22" s="1"/>
  <c r="I8" i="18"/>
  <c r="I9" i="18" s="1"/>
  <c r="I9" i="17"/>
  <c r="F82" i="1"/>
  <c r="G71" i="1"/>
  <c r="C13" i="1"/>
  <c r="J13" i="1"/>
  <c r="I13" i="1"/>
  <c r="F16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13" i="1"/>
  <c r="M9" i="31" l="1"/>
  <c r="K9" i="22"/>
  <c r="C7" i="19"/>
  <c r="AC8" i="18"/>
  <c r="AC9" i="18" s="1"/>
  <c r="I11" i="18"/>
  <c r="K6" i="17"/>
  <c r="K7" i="17" s="1"/>
  <c r="K13" i="1"/>
  <c r="O9" i="31" l="1"/>
  <c r="O6" i="31"/>
  <c r="O7" i="31" s="1"/>
  <c r="M6" i="22"/>
  <c r="M7" i="22" s="1"/>
  <c r="AC11" i="18"/>
  <c r="K8" i="18"/>
  <c r="K9" i="18" s="1"/>
  <c r="K9" i="17"/>
  <c r="Q9" i="31" l="1"/>
  <c r="Q6" i="31"/>
  <c r="Q7" i="31" s="1"/>
  <c r="M9" i="22"/>
  <c r="E6" i="19"/>
  <c r="E7" i="19" s="1"/>
  <c r="AE8" i="18"/>
  <c r="AE9" i="18" s="1"/>
  <c r="K11" i="18"/>
  <c r="M6" i="17"/>
  <c r="M7" i="17" s="1"/>
  <c r="O6" i="22" l="1"/>
  <c r="O7" i="22" s="1"/>
  <c r="E9" i="19"/>
  <c r="AE11" i="18"/>
  <c r="M8" i="18"/>
  <c r="M9" i="18" s="1"/>
  <c r="M9" i="17"/>
  <c r="O9" i="22" l="1"/>
  <c r="G6" i="19"/>
  <c r="G7" i="19" s="1"/>
  <c r="AG8" i="18"/>
  <c r="AG9" i="18" s="1"/>
  <c r="M11" i="18"/>
  <c r="O6" i="17"/>
  <c r="O7" i="17" s="1"/>
  <c r="Q6" i="22" l="1"/>
  <c r="Q7" i="22" s="1"/>
  <c r="G9" i="19"/>
  <c r="AG11" i="18"/>
  <c r="O8" i="18"/>
  <c r="O9" i="18" s="1"/>
  <c r="O9" i="17"/>
  <c r="Q9" i="22" l="1"/>
  <c r="I6" i="19"/>
  <c r="I7" i="19" s="1"/>
  <c r="AI8" i="18"/>
  <c r="AI9" i="18" s="1"/>
  <c r="O11" i="18"/>
  <c r="Q6" i="17"/>
  <c r="Q7" i="17" s="1"/>
  <c r="I9" i="19" l="1"/>
  <c r="AI11" i="18"/>
  <c r="Q8" i="18"/>
  <c r="Q9" i="18" s="1"/>
  <c r="Q9" i="17"/>
  <c r="AK8" i="18" l="1"/>
  <c r="AK9" i="18" s="1"/>
  <c r="Q11" i="18"/>
  <c r="AK11" i="18" l="1"/>
</calcChain>
</file>

<file path=xl/sharedStrings.xml><?xml version="1.0" encoding="utf-8"?>
<sst xmlns="http://schemas.openxmlformats.org/spreadsheetml/2006/main" count="875" uniqueCount="159">
  <si>
    <t>Panel</t>
  </si>
  <si>
    <t>Circuit</t>
  </si>
  <si>
    <t>Cable</t>
  </si>
  <si>
    <t>Function</t>
  </si>
  <si>
    <t>FG-NET</t>
  </si>
  <si>
    <t>FG-BBOX #10</t>
  </si>
  <si>
    <t>FG-BBOX #11</t>
  </si>
  <si>
    <t>FG-BBOX #12</t>
  </si>
  <si>
    <t>FG-BBOX #13</t>
  </si>
  <si>
    <t>FG-BBOX #14</t>
  </si>
  <si>
    <t>FG-BBOX #15</t>
  </si>
  <si>
    <t>FG-BBOX #16</t>
  </si>
  <si>
    <t>Alarm location</t>
  </si>
  <si>
    <t>Alarm state</t>
  </si>
  <si>
    <t>Alarm type</t>
  </si>
  <si>
    <t>Register</t>
  </si>
  <si>
    <t>FG-BBOX #01</t>
  </si>
  <si>
    <t>FG-BBOX #02</t>
  </si>
  <si>
    <t>FG-BBOX #03</t>
  </si>
  <si>
    <t>FG-BBOX #04</t>
  </si>
  <si>
    <t>FG-BBOX #05</t>
  </si>
  <si>
    <t>FG-BBOX #06</t>
  </si>
  <si>
    <t>FG-BBOX #07</t>
  </si>
  <si>
    <t>FG-BBOX #08</t>
  </si>
  <si>
    <t>FG-BBOX #09</t>
  </si>
  <si>
    <t>Protocol</t>
  </si>
  <si>
    <t>JBUS</t>
  </si>
  <si>
    <t>MODBUS</t>
  </si>
  <si>
    <t>FG-NET / FG-BBOX Modbus registers calculator</t>
  </si>
  <si>
    <t>Additional registers</t>
  </si>
  <si>
    <t>Global register</t>
  </si>
  <si>
    <t>Register type</t>
  </si>
  <si>
    <t>- Show all leaks, all breaks anywhere on the system</t>
  </si>
  <si>
    <t>- Register type 4</t>
  </si>
  <si>
    <t>- Show all leaks, all breaks anywhere on a circuit</t>
  </si>
  <si>
    <t>- Register type 5</t>
  </si>
  <si>
    <t>Global registers per circuit</t>
  </si>
  <si>
    <t>Satellites communication registers</t>
  </si>
  <si>
    <t>- Show if a satellite box is enabled or disabled</t>
  </si>
  <si>
    <t>- Show if an enabled satellite is online or offline</t>
  </si>
  <si>
    <t>FG-RELAYS #10</t>
  </si>
  <si>
    <t>FG-RELAYS #11</t>
  </si>
  <si>
    <t>FG-RELAYS #12</t>
  </si>
  <si>
    <t>FG-RELAYS #13</t>
  </si>
  <si>
    <t>FG-RELAYS #14</t>
  </si>
  <si>
    <t>FG-RELAYS #15</t>
  </si>
  <si>
    <t>FG-RELAYS #16</t>
  </si>
  <si>
    <t>FG-RELAYS #01</t>
  </si>
  <si>
    <t>FG-RELAYS #02</t>
  </si>
  <si>
    <t>FG-RELAYS #03</t>
  </si>
  <si>
    <t>FG-RELAYS #04</t>
  </si>
  <si>
    <t>FG-RELAYS #05</t>
  </si>
  <si>
    <t>FG-RELAYS #06</t>
  </si>
  <si>
    <t>FG-RELAYS #07</t>
  </si>
  <si>
    <t>FG-RELAYS #08</t>
  </si>
  <si>
    <t>FG-RELAYS #09</t>
  </si>
  <si>
    <t>Cables registers</t>
  </si>
  <si>
    <t>- 3 registers per cable (select function)</t>
  </si>
  <si>
    <t>- Alarm type: Show leak and breaks</t>
  </si>
  <si>
    <t>- Alarm state: Show if the alarm is new, or seen, or acknowledged, or ejected</t>
  </si>
  <si>
    <t>- Alarm location: Show the location in meters of leak alarms</t>
  </si>
  <si>
    <t>- Register type: depends of the function</t>
  </si>
  <si>
    <t>BITS POSITION IN TYPE 1 REGISTERS</t>
  </si>
  <si>
    <t>UNUSED</t>
  </si>
  <si>
    <t>CABLE
BREAK
(ALL TYPES)</t>
  </si>
  <si>
    <t>LEAK</t>
  </si>
  <si>
    <t>CABLE
BREAK
END PLUG</t>
  </si>
  <si>
    <t>CABLE
BREAK
SENSOR</t>
  </si>
  <si>
    <t>CABLE
BREAK
BUS</t>
  </si>
  <si>
    <t>BITS POSITION IN TYPE 2 REGISTERS</t>
  </si>
  <si>
    <t>EJECTED</t>
  </si>
  <si>
    <t>ACKED</t>
  </si>
  <si>
    <t>SEEN</t>
  </si>
  <si>
    <t>NEW</t>
  </si>
  <si>
    <t>BITS POSITION IN TYPE 3 REGISTERS</t>
  </si>
  <si>
    <t>LOCATION (in meters, associated values)</t>
  </si>
  <si>
    <t>BITS POSITION IN TYPE 4 REGISTERS</t>
  </si>
  <si>
    <t>EXTERNAL
DEVICES
OFFLINE</t>
  </si>
  <si>
    <t>BITS POSITION IN TYPE 5 REGISTERS</t>
  </si>
  <si>
    <t>BITS POSITION IN TYPE 6 REGISTERS</t>
  </si>
  <si>
    <t>DEVICE
DISABLED</t>
  </si>
  <si>
    <t>EXTERNAL
DEVICE
OFFLINE</t>
  </si>
  <si>
    <t>- Register type 6</t>
  </si>
  <si>
    <t>Check the second sheet for register types</t>
  </si>
  <si>
    <t>Select values in grey cells</t>
  </si>
  <si>
    <t>- Show communication trouble with any satellite box</t>
  </si>
  <si>
    <t>FG-SYS</t>
  </si>
  <si>
    <t>FG-SYS (2014) Modbus registers calculator</t>
  </si>
  <si>
    <t>- 2 registers per cable (select function)</t>
  </si>
  <si>
    <t>- Register type 3</t>
  </si>
  <si>
    <t>FG-SYS (old) Modbus registers calculator</t>
  </si>
  <si>
    <t>- 2 cables in each register</t>
  </si>
  <si>
    <t>LSB/MSB</t>
  </si>
  <si>
    <t>Register address</t>
  </si>
  <si>
    <t>Byte address</t>
  </si>
  <si>
    <t>MSB (odd cable)</t>
  </si>
  <si>
    <t>LSB (even cable)</t>
  </si>
  <si>
    <t>LOCATION (in meters)</t>
  </si>
  <si>
    <t>FG-ALS4 Modbus registers calculator</t>
  </si>
  <si>
    <t>- 4 registers per zone</t>
  </si>
  <si>
    <t>- Installed length</t>
  </si>
  <si>
    <t>- Leak information</t>
  </si>
  <si>
    <t>- Break information</t>
  </si>
  <si>
    <t>- Leak location</t>
  </si>
  <si>
    <t>Information</t>
  </si>
  <si>
    <t>FG-ALS4</t>
  </si>
  <si>
    <t>Zone</t>
  </si>
  <si>
    <t>Installed length</t>
  </si>
  <si>
    <t>Leak information</t>
  </si>
  <si>
    <t>Break information</t>
  </si>
  <si>
    <t>Leak location</t>
  </si>
  <si>
    <t>- Register type: depends of the information</t>
  </si>
  <si>
    <t>INSTALLED LENGTH (in meters)</t>
  </si>
  <si>
    <t>BREAK</t>
  </si>
  <si>
    <t>LEAK LOCATION (in meters)</t>
  </si>
  <si>
    <t>FG-ALS Modbus registers calculator</t>
  </si>
  <si>
    <t>- 4 registers</t>
  </si>
  <si>
    <t>FG-ALS</t>
  </si>
  <si>
    <t>- Enter the quantity of cables for each circuit</t>
  </si>
  <si>
    <t>Circuit 1</t>
  </si>
  <si>
    <t>Circuit 2</t>
  </si>
  <si>
    <t>Circuit 3</t>
  </si>
  <si>
    <t>Starting address</t>
  </si>
  <si>
    <t>Length</t>
  </si>
  <si>
    <r>
      <t>1</t>
    </r>
    <r>
      <rPr>
        <vertAlign val="superscript"/>
        <sz val="11"/>
        <color theme="1"/>
        <rFont val="Calibri"/>
        <family val="2"/>
        <scheme val="minor"/>
      </rPr>
      <t>st</t>
    </r>
    <r>
      <rPr>
        <sz val="11"/>
        <color theme="1"/>
        <rFont val="Calibri"/>
        <family val="2"/>
        <scheme val="minor"/>
      </rPr>
      <t xml:space="preserve"> poll</t>
    </r>
  </si>
  <si>
    <r>
      <t>2</t>
    </r>
    <r>
      <rPr>
        <vertAlign val="superscript"/>
        <sz val="11"/>
        <color theme="1"/>
        <rFont val="Calibri"/>
        <family val="2"/>
        <scheme val="minor"/>
      </rPr>
      <t>nd</t>
    </r>
    <r>
      <rPr>
        <sz val="11"/>
        <color theme="1"/>
        <rFont val="Calibri"/>
        <family val="2"/>
        <scheme val="minor"/>
      </rPr>
      <t xml:space="preserve"> poll</t>
    </r>
  </si>
  <si>
    <t>PLEASE HELP ME</t>
  </si>
  <si>
    <t>- We will add one Byte for the end plug</t>
  </si>
  <si>
    <t>FG-ALS8</t>
  </si>
  <si>
    <t>FG-ALS8 Modbus registers calculator</t>
  </si>
  <si>
    <t>Enter the slave number :</t>
  </si>
  <si>
    <t>Result :</t>
  </si>
  <si>
    <t>ON</t>
  </si>
  <si>
    <t>DIP</t>
  </si>
  <si>
    <t>Select the Mode :</t>
  </si>
  <si>
    <t>Enter the number of enabled Digital Inputs :</t>
  </si>
  <si>
    <t>SW1</t>
  </si>
  <si>
    <t>SW2</t>
  </si>
  <si>
    <t>N.O.</t>
  </si>
  <si>
    <t>N.C.</t>
  </si>
  <si>
    <t>x</t>
  </si>
  <si>
    <t>Enter the number of enabled outputs :</t>
  </si>
  <si>
    <t>FG-A Modbus registers calculator</t>
  </si>
  <si>
    <t>FG-A</t>
  </si>
  <si>
    <t>FG-ALB</t>
  </si>
  <si>
    <t>FG-ALB Modbus registers calculator</t>
  </si>
  <si>
    <t>Caution : 16 registers per request max.</t>
  </si>
  <si>
    <t>FG-ALS8-OD</t>
  </si>
  <si>
    <t>FG-ALS4-OD</t>
  </si>
  <si>
    <t>FG-A-OD</t>
  </si>
  <si>
    <t>LEAK LOCATION (in meters) OR BREAK LOCATION (always at 1)</t>
  </si>
  <si>
    <t>- Location (Leak location in meters / Break location is always 1)</t>
  </si>
  <si>
    <t>- Location (Leak location is always 1 / Break location is always 0)</t>
  </si>
  <si>
    <t>BREAK
SENSOR</t>
  </si>
  <si>
    <t>BREAK
(ALL TYPES)</t>
  </si>
  <si>
    <t>LEAK LOCATION (always at 1) OR BREAK LOCATION (always at 0)</t>
  </si>
  <si>
    <t>BREAK BUS
or
BREAK END</t>
  </si>
  <si>
    <t>FG-ALS4-OD Modbus registers calculator</t>
  </si>
  <si>
    <t>FG-A-OD Modbus registers calculator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</si>
</sst>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8"/>
      <name val="Calibri"/>
      <family val="2"/>
    </font>
    <font>
      <b/>
      <sz val="11"/>
      <color indexed="10"/>
      <name val="Calibri"/>
      <family val="2"/>
    </font>
    <font>
      <sz val="8"/>
      <color theme="1"/>
      <name val="Calibri"/>
      <family val="2"/>
      <scheme val="minor"/>
    </font>
    <font>
      <b/>
      <sz val="11"/>
      <color rgb="FFFF0000"/>
      <name val="Calibri"/>
      <family val="2"/>
    </font>
    <font>
      <b/>
      <u/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8"/>
      <color rgb="FFFF0000"/>
      <name val="Calibri"/>
      <family val="2"/>
    </font>
    <font>
      <vertAlign val="superscript"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rgb="FF00000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0000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 diagonalUp="1">
      <left style="medium">
        <color indexed="64"/>
      </left>
      <right style="medium">
        <color indexed="64"/>
      </right>
      <top/>
      <bottom style="medium">
        <color indexed="64"/>
      </bottom>
      <diagonal style="medium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2">
    <xf numFmtId="0" fontId="0" fillId="0" borderId="0" xfId="0"/>
    <xf numFmtId="0" fontId="0" fillId="0" borderId="0" xfId="0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 applyProtection="1">
      <alignment horizontal="center" vertical="center"/>
      <protection locked="0"/>
    </xf>
    <xf numFmtId="0" fontId="2" fillId="0" borderId="0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0" fillId="0" borderId="0" xfId="0" applyAlignment="1">
      <alignment vertical="center"/>
    </xf>
    <xf numFmtId="49" fontId="2" fillId="0" borderId="0" xfId="0" applyNumberFormat="1" applyFont="1" applyAlignment="1">
      <alignment vertical="center"/>
    </xf>
    <xf numFmtId="49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vertical="center"/>
    </xf>
    <xf numFmtId="0" fontId="3" fillId="0" borderId="0" xfId="0" applyFont="1" applyAlignment="1">
      <alignment horizontal="left" vertical="center"/>
    </xf>
    <xf numFmtId="49" fontId="4" fillId="0" borderId="5" xfId="0" applyNumberFormat="1" applyFont="1" applyBorder="1" applyAlignment="1">
      <alignment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49" fontId="0" fillId="0" borderId="1" xfId="0" applyNumberFormat="1" applyBorder="1" applyAlignment="1">
      <alignment vertical="center"/>
    </xf>
    <xf numFmtId="49" fontId="1" fillId="0" borderId="1" xfId="0" applyNumberFormat="1" applyFont="1" applyBorder="1" applyAlignment="1">
      <alignment horizontal="center" vertical="center"/>
    </xf>
    <xf numFmtId="49" fontId="0" fillId="0" borderId="1" xfId="0" applyNumberFormat="1" applyBorder="1" applyAlignment="1">
      <alignment horizontal="left" vertical="center"/>
    </xf>
    <xf numFmtId="49" fontId="0" fillId="0" borderId="1" xfId="0" applyNumberFormat="1" applyBorder="1" applyAlignment="1">
      <alignment horizontal="center" vertical="center"/>
    </xf>
    <xf numFmtId="49" fontId="0" fillId="0" borderId="0" xfId="0" applyNumberForma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49" fontId="0" fillId="0" borderId="1" xfId="0" applyNumberFormat="1" applyFont="1" applyBorder="1" applyAlignment="1">
      <alignment vertical="center"/>
    </xf>
    <xf numFmtId="0" fontId="0" fillId="0" borderId="0" xfId="0" applyFont="1" applyBorder="1" applyAlignment="1">
      <alignment vertical="center"/>
    </xf>
    <xf numFmtId="49" fontId="0" fillId="0" borderId="0" xfId="0" applyNumberFormat="1" applyFont="1" applyBorder="1" applyAlignment="1">
      <alignment vertical="center"/>
    </xf>
    <xf numFmtId="0" fontId="0" fillId="2" borderId="9" xfId="0" applyFill="1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3" borderId="14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center" wrapText="1"/>
    </xf>
    <xf numFmtId="0" fontId="0" fillId="4" borderId="14" xfId="0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0" fillId="4" borderId="15" xfId="0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" vertical="center"/>
    </xf>
    <xf numFmtId="0" fontId="7" fillId="4" borderId="10" xfId="0" applyFont="1" applyFill="1" applyBorder="1" applyAlignment="1">
      <alignment horizontal="center" vertical="center"/>
    </xf>
    <xf numFmtId="0" fontId="6" fillId="4" borderId="10" xfId="0" applyFont="1" applyFill="1" applyBorder="1" applyAlignment="1">
      <alignment horizontal="center" vertical="center"/>
    </xf>
    <xf numFmtId="0" fontId="6" fillId="4" borderId="16" xfId="0" applyFont="1" applyFill="1" applyBorder="1" applyAlignment="1">
      <alignment horizontal="center" vertical="center"/>
    </xf>
    <xf numFmtId="0" fontId="0" fillId="5" borderId="14" xfId="0" applyFill="1" applyBorder="1" applyAlignment="1">
      <alignment horizontal="center" vertical="center"/>
    </xf>
    <xf numFmtId="0" fontId="0" fillId="5" borderId="8" xfId="0" applyFill="1" applyBorder="1" applyAlignment="1">
      <alignment horizontal="center" vertical="center"/>
    </xf>
    <xf numFmtId="0" fontId="0" fillId="5" borderId="15" xfId="0" applyFill="1" applyBorder="1" applyAlignment="1">
      <alignment horizontal="center" vertical="center"/>
    </xf>
    <xf numFmtId="0" fontId="0" fillId="6" borderId="14" xfId="0" applyFill="1" applyBorder="1" applyAlignment="1">
      <alignment horizontal="center" vertical="center"/>
    </xf>
    <xf numFmtId="0" fontId="0" fillId="6" borderId="8" xfId="0" applyFill="1" applyBorder="1" applyAlignment="1">
      <alignment horizontal="center" vertical="center"/>
    </xf>
    <xf numFmtId="0" fontId="0" fillId="6" borderId="15" xfId="0" applyFill="1" applyBorder="1" applyAlignment="1">
      <alignment horizontal="center" vertical="center"/>
    </xf>
    <xf numFmtId="0" fontId="7" fillId="6" borderId="9" xfId="0" applyFont="1" applyFill="1" applyBorder="1" applyAlignment="1">
      <alignment horizontal="center" vertical="center"/>
    </xf>
    <xf numFmtId="0" fontId="7" fillId="6" borderId="10" xfId="0" applyFont="1" applyFill="1" applyBorder="1" applyAlignment="1">
      <alignment horizontal="center" vertical="center"/>
    </xf>
    <xf numFmtId="0" fontId="6" fillId="6" borderId="10" xfId="0" applyFont="1" applyFill="1" applyBorder="1" applyAlignment="1">
      <alignment horizontal="center" vertical="center" wrapText="1"/>
    </xf>
    <xf numFmtId="0" fontId="5" fillId="6" borderId="10" xfId="0" applyFont="1" applyFill="1" applyBorder="1" applyAlignment="1">
      <alignment horizontal="center" vertical="center"/>
    </xf>
    <xf numFmtId="0" fontId="6" fillId="6" borderId="10" xfId="0" applyFont="1" applyFill="1" applyBorder="1" applyAlignment="1">
      <alignment horizontal="center" vertical="center"/>
    </xf>
    <xf numFmtId="0" fontId="8" fillId="6" borderId="16" xfId="0" applyFont="1" applyFill="1" applyBorder="1" applyAlignment="1">
      <alignment horizontal="center" vertical="center" wrapText="1"/>
    </xf>
    <xf numFmtId="0" fontId="0" fillId="7" borderId="14" xfId="0" applyFill="1" applyBorder="1" applyAlignment="1">
      <alignment horizontal="center" vertical="center"/>
    </xf>
    <xf numFmtId="0" fontId="0" fillId="7" borderId="8" xfId="0" applyFill="1" applyBorder="1" applyAlignment="1">
      <alignment horizontal="center" vertical="center"/>
    </xf>
    <xf numFmtId="0" fontId="0" fillId="7" borderId="15" xfId="0" applyFill="1" applyBorder="1" applyAlignment="1">
      <alignment horizontal="center" vertical="center"/>
    </xf>
    <xf numFmtId="0" fontId="7" fillId="7" borderId="9" xfId="0" applyFont="1" applyFill="1" applyBorder="1" applyAlignment="1">
      <alignment horizontal="center" vertical="center"/>
    </xf>
    <xf numFmtId="0" fontId="7" fillId="7" borderId="10" xfId="0" applyFont="1" applyFill="1" applyBorder="1" applyAlignment="1">
      <alignment horizontal="center" vertical="center"/>
    </xf>
    <xf numFmtId="0" fontId="6" fillId="7" borderId="10" xfId="0" applyFont="1" applyFill="1" applyBorder="1" applyAlignment="1">
      <alignment horizontal="center" vertical="center" wrapText="1"/>
    </xf>
    <xf numFmtId="0" fontId="5" fillId="7" borderId="10" xfId="0" applyFont="1" applyFill="1" applyBorder="1" applyAlignment="1">
      <alignment horizontal="center" vertical="center"/>
    </xf>
    <xf numFmtId="0" fontId="6" fillId="7" borderId="10" xfId="0" applyFont="1" applyFill="1" applyBorder="1" applyAlignment="1">
      <alignment horizontal="center" vertical="center"/>
    </xf>
    <xf numFmtId="0" fontId="5" fillId="7" borderId="16" xfId="0" applyFont="1" applyFill="1" applyBorder="1" applyAlignment="1">
      <alignment horizontal="center" vertical="center" wrapText="1"/>
    </xf>
    <xf numFmtId="0" fontId="0" fillId="8" borderId="14" xfId="0" applyFill="1" applyBorder="1" applyAlignment="1">
      <alignment horizontal="center" vertical="center"/>
    </xf>
    <xf numFmtId="0" fontId="0" fillId="8" borderId="8" xfId="0" applyFill="1" applyBorder="1" applyAlignment="1">
      <alignment horizontal="center" vertical="center"/>
    </xf>
    <xf numFmtId="0" fontId="0" fillId="8" borderId="15" xfId="0" applyFill="1" applyBorder="1" applyAlignment="1">
      <alignment horizontal="center" vertical="center"/>
    </xf>
    <xf numFmtId="0" fontId="7" fillId="8" borderId="9" xfId="0" applyFont="1" applyFill="1" applyBorder="1" applyAlignment="1">
      <alignment horizontal="center" vertical="center"/>
    </xf>
    <xf numFmtId="0" fontId="7" fillId="8" borderId="10" xfId="0" applyFont="1" applyFill="1" applyBorder="1" applyAlignment="1">
      <alignment horizontal="center" vertical="center"/>
    </xf>
    <xf numFmtId="0" fontId="5" fillId="8" borderId="10" xfId="0" applyFont="1" applyFill="1" applyBorder="1" applyAlignment="1">
      <alignment horizontal="center" vertical="center"/>
    </xf>
    <xf numFmtId="0" fontId="6" fillId="8" borderId="10" xfId="0" applyFont="1" applyFill="1" applyBorder="1" applyAlignment="1">
      <alignment horizontal="center" vertical="center" wrapText="1"/>
    </xf>
    <xf numFmtId="0" fontId="8" fillId="8" borderId="16" xfId="0" applyFont="1" applyFill="1" applyBorder="1" applyAlignment="1">
      <alignment horizontal="center" vertical="center" wrapText="1"/>
    </xf>
    <xf numFmtId="0" fontId="9" fillId="9" borderId="3" xfId="0" applyFont="1" applyFill="1" applyBorder="1" applyAlignment="1">
      <alignment horizontal="center" vertical="center"/>
    </xf>
    <xf numFmtId="0" fontId="0" fillId="9" borderId="4" xfId="0" applyFill="1" applyBorder="1" applyAlignment="1">
      <alignment horizontal="center" vertical="center"/>
    </xf>
    <xf numFmtId="0" fontId="0" fillId="0" borderId="10" xfId="0" applyFill="1" applyBorder="1" applyAlignment="1" applyProtection="1">
      <alignment horizontal="center" vertical="center"/>
    </xf>
    <xf numFmtId="49" fontId="4" fillId="0" borderId="0" xfId="0" applyNumberFormat="1" applyFont="1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49" fontId="0" fillId="0" borderId="0" xfId="0" applyNumberFormat="1" applyFill="1" applyBorder="1" applyAlignment="1">
      <alignment vertical="center"/>
    </xf>
    <xf numFmtId="49" fontId="0" fillId="0" borderId="0" xfId="0" applyNumberFormat="1" applyFill="1" applyBorder="1" applyAlignment="1">
      <alignment horizontal="left" vertical="center"/>
    </xf>
    <xf numFmtId="49" fontId="0" fillId="0" borderId="0" xfId="0" applyNumberForma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ill="1" applyBorder="1" applyAlignment="1" applyProtection="1">
      <alignment horizontal="center" vertical="center"/>
      <protection locked="0"/>
    </xf>
    <xf numFmtId="0" fontId="9" fillId="0" borderId="0" xfId="0" applyFont="1" applyFill="1" applyBorder="1" applyAlignment="1">
      <alignment horizontal="center" vertical="center"/>
    </xf>
    <xf numFmtId="0" fontId="0" fillId="0" borderId="0" xfId="0" applyFill="1" applyBorder="1" applyAlignment="1" applyProtection="1">
      <alignment horizontal="center" vertical="center"/>
    </xf>
    <xf numFmtId="1" fontId="9" fillId="9" borderId="3" xfId="0" applyNumberFormat="1" applyFont="1" applyFill="1" applyBorder="1" applyAlignment="1">
      <alignment horizontal="center" vertical="center"/>
    </xf>
    <xf numFmtId="0" fontId="0" fillId="0" borderId="10" xfId="0" applyBorder="1" applyAlignment="1" applyProtection="1">
      <alignment horizontal="center" vertical="center"/>
    </xf>
    <xf numFmtId="0" fontId="5" fillId="4" borderId="10" xfId="0" applyFont="1" applyFill="1" applyBorder="1" applyAlignment="1">
      <alignment horizontal="center" vertical="center"/>
    </xf>
    <xf numFmtId="0" fontId="7" fillId="5" borderId="9" xfId="0" applyFont="1" applyFill="1" applyBorder="1" applyAlignment="1">
      <alignment horizontal="center" vertical="center"/>
    </xf>
    <xf numFmtId="0" fontId="7" fillId="5" borderId="10" xfId="0" applyFont="1" applyFill="1" applyBorder="1" applyAlignment="1">
      <alignment horizontal="center" vertical="center"/>
    </xf>
    <xf numFmtId="0" fontId="5" fillId="5" borderId="10" xfId="0" applyFont="1" applyFill="1" applyBorder="1" applyAlignment="1">
      <alignment horizontal="center" vertical="center"/>
    </xf>
    <xf numFmtId="0" fontId="6" fillId="5" borderId="16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9" borderId="10" xfId="0" applyFill="1" applyBorder="1" applyAlignment="1">
      <alignment horizontal="center" vertical="center"/>
    </xf>
    <xf numFmtId="1" fontId="0" fillId="9" borderId="16" xfId="0" applyNumberForma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2" borderId="16" xfId="0" applyFill="1" applyBorder="1" applyAlignment="1" applyProtection="1">
      <alignment horizontal="center" vertical="center"/>
      <protection locked="0"/>
    </xf>
    <xf numFmtId="0" fontId="0" fillId="0" borderId="9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9" borderId="35" xfId="0" applyFill="1" applyBorder="1" applyAlignment="1">
      <alignment horizontal="center" vertical="center"/>
    </xf>
    <xf numFmtId="1" fontId="0" fillId="9" borderId="36" xfId="0" applyNumberFormat="1" applyFill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9" borderId="21" xfId="0" applyFill="1" applyBorder="1" applyAlignment="1">
      <alignment horizontal="center" vertical="center"/>
    </xf>
    <xf numFmtId="1" fontId="0" fillId="9" borderId="22" xfId="0" applyNumberFormat="1" applyFill="1" applyBorder="1" applyAlignment="1">
      <alignment horizontal="center" vertical="center"/>
    </xf>
    <xf numFmtId="0" fontId="0" fillId="9" borderId="12" xfId="0" applyFill="1" applyBorder="1" applyAlignment="1">
      <alignment horizontal="center" vertical="center"/>
    </xf>
    <xf numFmtId="1" fontId="0" fillId="9" borderId="13" xfId="0" applyNumberFormat="1" applyFill="1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13" fillId="0" borderId="0" xfId="0" applyFont="1"/>
    <xf numFmtId="0" fontId="4" fillId="0" borderId="0" xfId="0" applyFont="1"/>
    <xf numFmtId="0" fontId="16" fillId="11" borderId="0" xfId="0" applyFont="1" applyFill="1" applyAlignment="1">
      <alignment horizontal="center" vertical="center"/>
    </xf>
    <xf numFmtId="0" fontId="16" fillId="11" borderId="0" xfId="0" applyFont="1" applyFill="1"/>
    <xf numFmtId="0" fontId="16" fillId="2" borderId="0" xfId="0" applyFont="1" applyFill="1" applyAlignment="1">
      <alignment horizontal="center" vertical="center"/>
    </xf>
    <xf numFmtId="0" fontId="14" fillId="0" borderId="0" xfId="0" applyFont="1" applyAlignment="1"/>
    <xf numFmtId="0" fontId="0" fillId="0" borderId="0" xfId="0" applyAlignment="1"/>
    <xf numFmtId="0" fontId="15" fillId="0" borderId="0" xfId="0" applyFont="1" applyAlignment="1" applyProtection="1">
      <alignment horizontal="left"/>
      <protection locked="0"/>
    </xf>
    <xf numFmtId="0" fontId="10" fillId="0" borderId="0" xfId="0" applyFont="1"/>
    <xf numFmtId="0" fontId="5" fillId="4" borderId="16" xfId="0" applyFont="1" applyFill="1" applyBorder="1" applyAlignment="1">
      <alignment horizontal="center" vertical="center"/>
    </xf>
    <xf numFmtId="0" fontId="6" fillId="5" borderId="10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8" borderId="11" xfId="0" applyFill="1" applyBorder="1" applyAlignment="1">
      <alignment horizontal="center" vertical="center"/>
    </xf>
    <xf numFmtId="0" fontId="0" fillId="8" borderId="12" xfId="0" applyFill="1" applyBorder="1" applyAlignment="1">
      <alignment horizontal="center" vertical="center"/>
    </xf>
    <xf numFmtId="0" fontId="0" fillId="8" borderId="13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0" fillId="4" borderId="11" xfId="0" applyFill="1" applyBorder="1" applyAlignment="1">
      <alignment horizontal="center" vertical="center"/>
    </xf>
    <xf numFmtId="0" fontId="0" fillId="4" borderId="12" xfId="0" applyFill="1" applyBorder="1" applyAlignment="1">
      <alignment horizontal="center" vertical="center"/>
    </xf>
    <xf numFmtId="0" fontId="0" fillId="4" borderId="13" xfId="0" applyFill="1" applyBorder="1" applyAlignment="1">
      <alignment horizontal="center" vertical="center"/>
    </xf>
    <xf numFmtId="0" fontId="0" fillId="5" borderId="11" xfId="0" applyFill="1" applyBorder="1" applyAlignment="1">
      <alignment horizontal="center" vertical="center"/>
    </xf>
    <xf numFmtId="0" fontId="0" fillId="5" borderId="12" xfId="0" applyFill="1" applyBorder="1" applyAlignment="1">
      <alignment horizontal="center" vertical="center"/>
    </xf>
    <xf numFmtId="0" fontId="0" fillId="5" borderId="13" xfId="0" applyFill="1" applyBorder="1" applyAlignment="1">
      <alignment horizontal="center" vertical="center"/>
    </xf>
    <xf numFmtId="0" fontId="6" fillId="5" borderId="17" xfId="0" applyFont="1" applyFill="1" applyBorder="1" applyAlignment="1">
      <alignment horizontal="center" vertical="center"/>
    </xf>
    <xf numFmtId="0" fontId="6" fillId="5" borderId="18" xfId="0" applyFont="1" applyFill="1" applyBorder="1" applyAlignment="1">
      <alignment horizontal="center" vertical="center"/>
    </xf>
    <xf numFmtId="0" fontId="6" fillId="5" borderId="19" xfId="0" applyFont="1" applyFill="1" applyBorder="1" applyAlignment="1">
      <alignment horizontal="center" vertical="center"/>
    </xf>
    <xf numFmtId="0" fontId="0" fillId="6" borderId="11" xfId="0" applyFill="1" applyBorder="1" applyAlignment="1">
      <alignment horizontal="center" vertical="center"/>
    </xf>
    <xf numFmtId="0" fontId="0" fillId="6" borderId="12" xfId="0" applyFill="1" applyBorder="1" applyAlignment="1">
      <alignment horizontal="center" vertical="center"/>
    </xf>
    <xf numFmtId="0" fontId="0" fillId="6" borderId="13" xfId="0" applyFill="1" applyBorder="1" applyAlignment="1">
      <alignment horizontal="center" vertical="center"/>
    </xf>
    <xf numFmtId="0" fontId="0" fillId="7" borderId="11" xfId="0" applyFill="1" applyBorder="1" applyAlignment="1">
      <alignment horizontal="center" vertical="center"/>
    </xf>
    <xf numFmtId="0" fontId="0" fillId="7" borderId="12" xfId="0" applyFill="1" applyBorder="1" applyAlignment="1">
      <alignment horizontal="center" vertical="center"/>
    </xf>
    <xf numFmtId="0" fontId="0" fillId="7" borderId="13" xfId="0" applyFill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10" fillId="6" borderId="17" xfId="0" applyFont="1" applyFill="1" applyBorder="1" applyAlignment="1">
      <alignment horizontal="center" vertical="center"/>
    </xf>
    <xf numFmtId="0" fontId="10" fillId="6" borderId="18" xfId="0" applyFont="1" applyFill="1" applyBorder="1" applyAlignment="1">
      <alignment horizontal="center" vertical="center"/>
    </xf>
    <xf numFmtId="0" fontId="10" fillId="6" borderId="19" xfId="0" applyFont="1" applyFill="1" applyBorder="1" applyAlignment="1">
      <alignment horizontal="center" vertical="center"/>
    </xf>
    <xf numFmtId="0" fontId="8" fillId="3" borderId="17" xfId="0" applyFont="1" applyFill="1" applyBorder="1" applyAlignment="1">
      <alignment horizontal="center" vertical="center"/>
    </xf>
    <xf numFmtId="0" fontId="8" fillId="3" borderId="18" xfId="0" applyFont="1" applyFill="1" applyBorder="1" applyAlignment="1">
      <alignment horizontal="center" vertical="center"/>
    </xf>
    <xf numFmtId="0" fontId="8" fillId="3" borderId="19" xfId="0" applyFont="1" applyFill="1" applyBorder="1" applyAlignment="1">
      <alignment horizontal="center" vertical="center"/>
    </xf>
    <xf numFmtId="0" fontId="14" fillId="0" borderId="0" xfId="0" applyFont="1" applyAlignment="1">
      <alignment horizontal="center"/>
    </xf>
    <xf numFmtId="0" fontId="15" fillId="0" borderId="0" xfId="0" applyFont="1" applyAlignment="1" applyProtection="1">
      <alignment horizontal="left"/>
      <protection locked="0"/>
    </xf>
    <xf numFmtId="0" fontId="16" fillId="11" borderId="0" xfId="0" applyFont="1" applyFill="1" applyAlignment="1">
      <alignment horizontal="center"/>
    </xf>
    <xf numFmtId="0" fontId="15" fillId="0" borderId="0" xfId="0" applyFont="1" applyAlignment="1" applyProtection="1">
      <protection locked="0"/>
    </xf>
    <xf numFmtId="0" fontId="14" fillId="0" borderId="0" xfId="0" applyFont="1" applyAlignment="1"/>
    <xf numFmtId="0" fontId="14" fillId="0" borderId="0" xfId="0" applyFont="1" applyAlignment="1">
      <alignment horizontal="right"/>
    </xf>
    <xf numFmtId="0" fontId="6" fillId="5" borderId="16" xfId="0" applyFont="1" applyFill="1" applyBorder="1" applyAlignment="1">
      <alignment horizontal="center" vertical="center" wrapText="1"/>
    </xf>
    <xf numFmtId="0" fontId="6" fillId="5" borderId="10" xfId="0" applyFont="1" applyFill="1" applyBorder="1" applyAlignment="1">
      <alignment horizontal="center" vertical="center" wrapText="1"/>
    </xf>
    <xf numFmtId="49" fontId="17" fillId="0" borderId="0" xfId="0" applyNumberFormat="1" applyFont="1" applyAlignment="1">
      <alignment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0" fillId="3" borderId="23" xfId="0" applyFill="1" applyBorder="1" applyAlignment="1" applyProtection="1">
      <alignment horizontal="center" vertical="center"/>
    </xf>
    <xf numFmtId="0" fontId="0" fillId="3" borderId="24" xfId="0" applyFill="1" applyBorder="1" applyAlignment="1" applyProtection="1">
      <alignment horizontal="center" vertical="center"/>
    </xf>
    <xf numFmtId="0" fontId="0" fillId="3" borderId="28" xfId="0" applyFill="1" applyBorder="1" applyAlignment="1" applyProtection="1">
      <alignment horizontal="center" vertical="center"/>
    </xf>
    <xf numFmtId="0" fontId="10" fillId="10" borderId="25" xfId="0" applyFont="1" applyFill="1" applyBorder="1" applyAlignment="1" applyProtection="1">
      <alignment horizontal="center" vertical="center"/>
    </xf>
    <xf numFmtId="0" fontId="10" fillId="10" borderId="26" xfId="0" applyFont="1" applyFill="1" applyBorder="1" applyAlignment="1" applyProtection="1">
      <alignment horizontal="center" vertical="center"/>
    </xf>
    <xf numFmtId="0" fontId="10" fillId="10" borderId="27" xfId="0" applyFont="1" applyFill="1" applyBorder="1" applyAlignment="1" applyProtection="1">
      <alignment horizontal="center" vertical="center"/>
    </xf>
    <xf numFmtId="0" fontId="10" fillId="8" borderId="25" xfId="0" applyFont="1" applyFill="1" applyBorder="1" applyAlignment="1" applyProtection="1">
      <alignment horizontal="center" vertical="center"/>
    </xf>
    <xf numFmtId="0" fontId="10" fillId="8" borderId="26" xfId="0" applyFont="1" applyFill="1" applyBorder="1" applyAlignment="1" applyProtection="1">
      <alignment horizontal="center" vertical="center"/>
    </xf>
    <xf numFmtId="0" fontId="10" fillId="8" borderId="27" xfId="0" applyFont="1" applyFill="1" applyBorder="1" applyAlignment="1" applyProtection="1">
      <alignment horizontal="center" vertical="center"/>
    </xf>
    <xf numFmtId="0" fontId="0" fillId="10" borderId="14" xfId="0" applyFill="1" applyBorder="1" applyAlignment="1" applyProtection="1">
      <alignment horizontal="center" vertical="center"/>
    </xf>
    <xf numFmtId="0" fontId="0" fillId="10" borderId="8" xfId="0" applyFill="1" applyBorder="1" applyAlignment="1" applyProtection="1">
      <alignment horizontal="center" vertical="center"/>
    </xf>
    <xf numFmtId="0" fontId="0" fillId="10" borderId="15" xfId="0" applyFill="1" applyBorder="1" applyAlignment="1" applyProtection="1">
      <alignment horizontal="center" vertical="center"/>
    </xf>
    <xf numFmtId="0" fontId="0" fillId="8" borderId="14" xfId="0" applyFill="1" applyBorder="1" applyAlignment="1" applyProtection="1">
      <alignment horizontal="center" vertical="center"/>
    </xf>
    <xf numFmtId="0" fontId="0" fillId="8" borderId="8" xfId="0" applyFill="1" applyBorder="1" applyAlignment="1" applyProtection="1">
      <alignment horizontal="center" vertical="center"/>
    </xf>
    <xf numFmtId="0" fontId="0" fillId="8" borderId="15" xfId="0" applyFill="1" applyBorder="1" applyAlignment="1" applyProtection="1">
      <alignment horizontal="center" vertical="center"/>
    </xf>
    <xf numFmtId="0" fontId="6" fillId="10" borderId="9" xfId="0" applyFont="1" applyFill="1" applyBorder="1" applyAlignment="1" applyProtection="1">
      <alignment horizontal="center" vertical="center" wrapText="1"/>
    </xf>
    <xf numFmtId="0" fontId="5" fillId="10" borderId="10" xfId="0" applyFont="1" applyFill="1" applyBorder="1" applyAlignment="1" applyProtection="1">
      <alignment horizontal="center" vertical="center"/>
    </xf>
    <xf numFmtId="0" fontId="6" fillId="10" borderId="10" xfId="0" applyFont="1" applyFill="1" applyBorder="1" applyAlignment="1" applyProtection="1">
      <alignment horizontal="center" vertical="center"/>
    </xf>
    <xf numFmtId="0" fontId="11" fillId="10" borderId="29" xfId="0" applyFont="1" applyFill="1" applyBorder="1" applyAlignment="1" applyProtection="1">
      <alignment horizontal="center" vertical="center"/>
    </xf>
    <xf numFmtId="0" fontId="11" fillId="10" borderId="18" xfId="0" applyFont="1" applyFill="1" applyBorder="1" applyAlignment="1" applyProtection="1">
      <alignment horizontal="center" vertical="center"/>
    </xf>
    <xf numFmtId="0" fontId="11" fillId="10" borderId="19" xfId="0" applyFont="1" applyFill="1" applyBorder="1" applyAlignment="1" applyProtection="1">
      <alignment horizontal="center" vertical="center"/>
    </xf>
    <xf numFmtId="0" fontId="6" fillId="8" borderId="9" xfId="0" applyFont="1" applyFill="1" applyBorder="1" applyAlignment="1" applyProtection="1">
      <alignment horizontal="center" vertical="center" wrapText="1"/>
    </xf>
    <xf numFmtId="0" fontId="5" fillId="8" borderId="10" xfId="0" applyFont="1" applyFill="1" applyBorder="1" applyAlignment="1" applyProtection="1">
      <alignment horizontal="center" vertical="center"/>
    </xf>
    <xf numFmtId="0" fontId="6" fillId="8" borderId="10" xfId="0" applyFont="1" applyFill="1" applyBorder="1" applyAlignment="1" applyProtection="1">
      <alignment horizontal="center" vertical="center"/>
    </xf>
    <xf numFmtId="0" fontId="11" fillId="8" borderId="29" xfId="0" applyFont="1" applyFill="1" applyBorder="1" applyAlignment="1" applyProtection="1">
      <alignment horizontal="center" vertical="center" wrapText="1"/>
    </xf>
    <xf numFmtId="0" fontId="11" fillId="8" borderId="18" xfId="0" applyFont="1" applyFill="1" applyBorder="1" applyAlignment="1" applyProtection="1">
      <alignment horizontal="center" vertical="center" wrapText="1"/>
    </xf>
    <xf numFmtId="0" fontId="11" fillId="8" borderId="19" xfId="0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18">
    <dxf>
      <font>
        <color theme="0"/>
      </font>
      <fill>
        <patternFill>
          <bgColor theme="0"/>
        </patternFill>
      </fill>
    </dxf>
    <dxf>
      <font>
        <color theme="1"/>
      </font>
      <fill>
        <patternFill patternType="solid">
          <bgColor theme="0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ont>
        <color theme="0"/>
      </font>
      <fill>
        <patternFill>
          <bgColor theme="0"/>
        </patternFill>
      </fill>
    </dxf>
    <dxf>
      <font>
        <color theme="1"/>
      </font>
      <fill>
        <patternFill patternType="solid">
          <bgColor theme="0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ont>
        <color theme="0"/>
      </font>
      <fill>
        <patternFill>
          <bgColor theme="0"/>
        </patternFill>
      </fill>
    </dxf>
    <dxf>
      <font>
        <color theme="1"/>
      </font>
      <fill>
        <patternFill patternType="solid">
          <bgColor theme="0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ont>
        <color theme="0"/>
      </font>
      <fill>
        <patternFill>
          <bgColor theme="0"/>
        </patternFill>
      </fill>
    </dxf>
    <dxf>
      <font>
        <color theme="1"/>
      </font>
      <fill>
        <patternFill patternType="solid">
          <bgColor theme="0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ont>
        <color theme="0"/>
      </font>
      <fill>
        <patternFill>
          <bgColor theme="0"/>
        </patternFill>
      </fill>
    </dxf>
    <dxf>
      <font>
        <color theme="1"/>
      </font>
      <fill>
        <patternFill patternType="solid">
          <bgColor theme="0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ont>
        <color theme="0"/>
      </font>
      <fill>
        <patternFill>
          <bgColor theme="0"/>
        </patternFill>
      </fill>
    </dxf>
    <dxf>
      <font>
        <color theme="1"/>
      </font>
      <fill>
        <patternFill patternType="solid">
          <bgColor theme="0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2"/>
  <dimension ref="A1:M114"/>
  <sheetViews>
    <sheetView tabSelected="1" workbookViewId="0">
      <selection activeCell="B13" sqref="B13"/>
    </sheetView>
  </sheetViews>
  <sheetFormatPr baseColWidth="10" defaultRowHeight="15" x14ac:dyDescent="0.25"/>
  <cols>
    <col min="1" max="1" width="3.42578125" style="1" customWidth="1"/>
    <col min="2" max="2" width="11.42578125" style="1"/>
    <col min="3" max="3" width="11.42578125" style="1" hidden="1" customWidth="1"/>
    <col min="4" max="4" width="15.28515625" style="1" customWidth="1"/>
    <col min="5" max="5" width="14.42578125" style="1" hidden="1" customWidth="1"/>
    <col min="6" max="6" width="8.42578125" style="1" customWidth="1"/>
    <col min="7" max="7" width="8.5703125" style="1" customWidth="1"/>
    <col min="8" max="8" width="16.28515625" style="1" customWidth="1"/>
    <col min="9" max="10" width="16.28515625" style="1" hidden="1" customWidth="1"/>
    <col min="11" max="12" width="16.28515625" style="1" customWidth="1"/>
    <col min="13" max="13" width="13.85546875" style="1" customWidth="1"/>
    <col min="14" max="16384" width="11.42578125" style="1"/>
  </cols>
  <sheetData>
    <row r="1" spans="1:13" x14ac:dyDescent="0.25">
      <c r="A1" s="173"/>
      <c r="B1" s="13" t="s">
        <v>28</v>
      </c>
    </row>
    <row r="2" spans="1:13" x14ac:dyDescent="0.25">
      <c r="B2" s="19" t="s">
        <v>83</v>
      </c>
    </row>
    <row r="3" spans="1:13" x14ac:dyDescent="0.25">
      <c r="B3" s="19" t="s">
        <v>84</v>
      </c>
    </row>
    <row r="4" spans="1:13" ht="15.75" thickBot="1" x14ac:dyDescent="0.3"/>
    <row r="5" spans="1:13" x14ac:dyDescent="0.25">
      <c r="B5" s="29" t="s">
        <v>56</v>
      </c>
      <c r="C5" s="13"/>
      <c r="D5" s="13"/>
      <c r="E5" s="13"/>
      <c r="F5" s="13"/>
      <c r="G5" s="13"/>
      <c r="H5" s="13"/>
      <c r="I5" s="13"/>
      <c r="J5" s="13"/>
      <c r="K5" s="13"/>
      <c r="L5" s="14"/>
      <c r="M5" s="3"/>
    </row>
    <row r="6" spans="1:13" x14ac:dyDescent="0.25">
      <c r="B6" s="30" t="s">
        <v>57</v>
      </c>
      <c r="C6" s="31"/>
      <c r="D6" s="31"/>
      <c r="E6" s="12"/>
      <c r="F6" s="12"/>
      <c r="G6" s="12"/>
      <c r="H6" s="12"/>
      <c r="I6" s="12"/>
      <c r="J6" s="12"/>
      <c r="K6" s="12"/>
      <c r="L6" s="28"/>
      <c r="M6" s="3"/>
    </row>
    <row r="7" spans="1:13" x14ac:dyDescent="0.25">
      <c r="B7" s="30"/>
      <c r="C7" s="31"/>
      <c r="D7" s="32" t="s">
        <v>58</v>
      </c>
      <c r="E7" s="12"/>
      <c r="F7" s="12"/>
      <c r="G7" s="12"/>
      <c r="H7" s="12"/>
      <c r="I7" s="12"/>
      <c r="J7" s="12"/>
      <c r="K7" s="12"/>
      <c r="L7" s="28"/>
      <c r="M7" s="3"/>
    </row>
    <row r="8" spans="1:13" x14ac:dyDescent="0.25">
      <c r="B8" s="30"/>
      <c r="C8" s="31"/>
      <c r="D8" s="32" t="s">
        <v>59</v>
      </c>
      <c r="E8" s="12"/>
      <c r="F8" s="12"/>
      <c r="G8" s="12"/>
      <c r="H8" s="12"/>
      <c r="I8" s="12"/>
      <c r="J8" s="12"/>
      <c r="K8" s="12"/>
      <c r="L8" s="28"/>
      <c r="M8" s="3"/>
    </row>
    <row r="9" spans="1:13" x14ac:dyDescent="0.25">
      <c r="B9" s="30"/>
      <c r="C9" s="31"/>
      <c r="D9" s="32" t="s">
        <v>60</v>
      </c>
      <c r="E9" s="12"/>
      <c r="F9" s="12"/>
      <c r="G9" s="12"/>
      <c r="H9" s="12"/>
      <c r="I9" s="12"/>
      <c r="J9" s="12"/>
      <c r="K9" s="12"/>
      <c r="L9" s="28"/>
      <c r="M9" s="3"/>
    </row>
    <row r="10" spans="1:13" x14ac:dyDescent="0.25">
      <c r="B10" s="30" t="s">
        <v>61</v>
      </c>
      <c r="C10" s="31"/>
      <c r="D10" s="32"/>
      <c r="E10" s="12"/>
      <c r="F10" s="12"/>
      <c r="G10" s="12"/>
      <c r="H10" s="12"/>
      <c r="I10" s="12"/>
      <c r="J10" s="12"/>
      <c r="K10" s="12"/>
      <c r="L10" s="28"/>
      <c r="M10" s="3"/>
    </row>
    <row r="11" spans="1:13" x14ac:dyDescent="0.25">
      <c r="B11" s="26"/>
      <c r="C11" s="4"/>
      <c r="D11" s="27"/>
      <c r="E11" s="4"/>
      <c r="F11" s="4"/>
      <c r="G11" s="4"/>
      <c r="H11" s="4"/>
      <c r="I11" s="4"/>
      <c r="J11" s="4"/>
      <c r="K11" s="4"/>
      <c r="L11" s="5"/>
    </row>
    <row r="12" spans="1:13" x14ac:dyDescent="0.25">
      <c r="B12" s="6" t="s">
        <v>25</v>
      </c>
      <c r="C12" s="7"/>
      <c r="D12" s="7" t="s">
        <v>0</v>
      </c>
      <c r="E12" s="7"/>
      <c r="F12" s="7" t="s">
        <v>1</v>
      </c>
      <c r="G12" s="7" t="s">
        <v>2</v>
      </c>
      <c r="H12" s="7" t="s">
        <v>3</v>
      </c>
      <c r="I12" s="7"/>
      <c r="J12" s="7"/>
      <c r="K12" s="7" t="s">
        <v>15</v>
      </c>
      <c r="L12" s="8" t="s">
        <v>31</v>
      </c>
    </row>
    <row r="13" spans="1:13" ht="15.75" thickBot="1" x14ac:dyDescent="0.3">
      <c r="B13" s="33" t="s">
        <v>27</v>
      </c>
      <c r="C13" s="34">
        <f>IF(B13="JBUS",0,IF(B13="MODBUS",1,""))</f>
        <v>1</v>
      </c>
      <c r="D13" s="35" t="s">
        <v>4</v>
      </c>
      <c r="E13" s="34">
        <f>IF(D13="FG-NET",0,RIGHT(D13,2))</f>
        <v>0</v>
      </c>
      <c r="F13" s="35">
        <v>1</v>
      </c>
      <c r="G13" s="35">
        <v>1</v>
      </c>
      <c r="H13" s="35" t="s">
        <v>14</v>
      </c>
      <c r="I13" s="9">
        <f>IF(H13="Alarm type", 7,IF(H13="Alarm state",8, IF(H13="Alarm location",9,"")))</f>
        <v>7</v>
      </c>
      <c r="J13" s="9">
        <f>IF(H13="Alarm type", 10,IF(H13="Alarm state",15, IF(H13="Alarm location",20,"")))</f>
        <v>10</v>
      </c>
      <c r="K13" s="81">
        <f>IF(E13=0,I13*1000+F13*100+G13,J13*1000+(((E13*2)-2+F13)*100)+G13)+C13</f>
        <v>7102</v>
      </c>
      <c r="L13" s="82">
        <f>IF(H13="Alarm type",1,IF(H13="Alarm state",2,IF(H13="Alarm location",3,"")))</f>
        <v>1</v>
      </c>
    </row>
    <row r="14" spans="1:13" hidden="1" x14ac:dyDescent="0.25">
      <c r="B14" s="1" t="s">
        <v>26</v>
      </c>
      <c r="D14" s="1" t="s">
        <v>4</v>
      </c>
      <c r="E14" s="1">
        <f>IF(D14="FG-NET",0,RIGHT(D14,2))</f>
        <v>0</v>
      </c>
      <c r="F14" s="1">
        <v>1</v>
      </c>
      <c r="G14" s="2">
        <v>1</v>
      </c>
      <c r="H14" s="1" t="s">
        <v>14</v>
      </c>
    </row>
    <row r="15" spans="1:13" hidden="1" x14ac:dyDescent="0.25">
      <c r="B15" s="1" t="s">
        <v>27</v>
      </c>
      <c r="D15" s="1" t="s">
        <v>16</v>
      </c>
      <c r="E15" s="1" t="str">
        <f t="shared" ref="E15:E30" si="0">IF(D15="FG-NET",0,RIGHT(D15,2))</f>
        <v>01</v>
      </c>
      <c r="F15" s="1">
        <v>2</v>
      </c>
      <c r="G15" s="2">
        <v>2</v>
      </c>
      <c r="H15" s="1" t="s">
        <v>13</v>
      </c>
    </row>
    <row r="16" spans="1:13" hidden="1" x14ac:dyDescent="0.25">
      <c r="D16" s="1" t="s">
        <v>17</v>
      </c>
      <c r="E16" s="1" t="str">
        <f t="shared" si="0"/>
        <v>02</v>
      </c>
      <c r="F16" s="1">
        <f>IF(D13="FG-NET",3,"3 --&gt; N/A")</f>
        <v>3</v>
      </c>
      <c r="G16" s="2">
        <v>3</v>
      </c>
      <c r="H16" s="1" t="s">
        <v>12</v>
      </c>
    </row>
    <row r="17" spans="4:7" hidden="1" x14ac:dyDescent="0.25">
      <c r="D17" s="1" t="s">
        <v>18</v>
      </c>
      <c r="E17" s="1" t="str">
        <f t="shared" si="0"/>
        <v>03</v>
      </c>
      <c r="G17" s="2">
        <v>4</v>
      </c>
    </row>
    <row r="18" spans="4:7" hidden="1" x14ac:dyDescent="0.25">
      <c r="D18" s="1" t="s">
        <v>19</v>
      </c>
      <c r="E18" s="1" t="str">
        <f t="shared" si="0"/>
        <v>04</v>
      </c>
      <c r="G18" s="2">
        <v>5</v>
      </c>
    </row>
    <row r="19" spans="4:7" hidden="1" x14ac:dyDescent="0.25">
      <c r="D19" s="1" t="s">
        <v>20</v>
      </c>
      <c r="E19" s="1" t="str">
        <f t="shared" si="0"/>
        <v>05</v>
      </c>
      <c r="G19" s="2">
        <v>6</v>
      </c>
    </row>
    <row r="20" spans="4:7" hidden="1" x14ac:dyDescent="0.25">
      <c r="D20" s="1" t="s">
        <v>21</v>
      </c>
      <c r="E20" s="1" t="str">
        <f t="shared" si="0"/>
        <v>06</v>
      </c>
      <c r="G20" s="2">
        <v>7</v>
      </c>
    </row>
    <row r="21" spans="4:7" hidden="1" x14ac:dyDescent="0.25">
      <c r="D21" s="1" t="s">
        <v>22</v>
      </c>
      <c r="E21" s="1" t="str">
        <f t="shared" si="0"/>
        <v>07</v>
      </c>
      <c r="G21" s="2">
        <v>8</v>
      </c>
    </row>
    <row r="22" spans="4:7" hidden="1" x14ac:dyDescent="0.25">
      <c r="D22" s="1" t="s">
        <v>23</v>
      </c>
      <c r="E22" s="1" t="str">
        <f t="shared" si="0"/>
        <v>08</v>
      </c>
      <c r="G22" s="2">
        <v>9</v>
      </c>
    </row>
    <row r="23" spans="4:7" hidden="1" x14ac:dyDescent="0.25">
      <c r="D23" s="1" t="s">
        <v>24</v>
      </c>
      <c r="E23" s="1" t="str">
        <f t="shared" si="0"/>
        <v>09</v>
      </c>
      <c r="G23" s="2">
        <v>10</v>
      </c>
    </row>
    <row r="24" spans="4:7" hidden="1" x14ac:dyDescent="0.25">
      <c r="D24" s="1" t="s">
        <v>5</v>
      </c>
      <c r="E24" s="1" t="str">
        <f t="shared" si="0"/>
        <v>10</v>
      </c>
      <c r="G24" s="2">
        <v>11</v>
      </c>
    </row>
    <row r="25" spans="4:7" hidden="1" x14ac:dyDescent="0.25">
      <c r="D25" s="1" t="s">
        <v>6</v>
      </c>
      <c r="E25" s="1" t="str">
        <f t="shared" si="0"/>
        <v>11</v>
      </c>
      <c r="G25" s="2">
        <v>12</v>
      </c>
    </row>
    <row r="26" spans="4:7" hidden="1" x14ac:dyDescent="0.25">
      <c r="D26" s="1" t="s">
        <v>7</v>
      </c>
      <c r="E26" s="1" t="str">
        <f t="shared" si="0"/>
        <v>12</v>
      </c>
      <c r="G26" s="2">
        <v>13</v>
      </c>
    </row>
    <row r="27" spans="4:7" hidden="1" x14ac:dyDescent="0.25">
      <c r="D27" s="1" t="s">
        <v>8</v>
      </c>
      <c r="E27" s="1" t="str">
        <f t="shared" si="0"/>
        <v>13</v>
      </c>
      <c r="G27" s="2">
        <v>14</v>
      </c>
    </row>
    <row r="28" spans="4:7" hidden="1" x14ac:dyDescent="0.25">
      <c r="D28" s="1" t="s">
        <v>9</v>
      </c>
      <c r="E28" s="1" t="str">
        <f t="shared" si="0"/>
        <v>14</v>
      </c>
      <c r="G28" s="2">
        <v>15</v>
      </c>
    </row>
    <row r="29" spans="4:7" hidden="1" x14ac:dyDescent="0.25">
      <c r="D29" s="1" t="s">
        <v>10</v>
      </c>
      <c r="E29" s="1" t="str">
        <f t="shared" si="0"/>
        <v>15</v>
      </c>
      <c r="G29" s="2">
        <v>16</v>
      </c>
    </row>
    <row r="30" spans="4:7" hidden="1" x14ac:dyDescent="0.25">
      <c r="D30" s="1" t="s">
        <v>11</v>
      </c>
      <c r="E30" s="1" t="str">
        <f t="shared" si="0"/>
        <v>16</v>
      </c>
      <c r="G30" s="2">
        <v>17</v>
      </c>
    </row>
    <row r="31" spans="4:7" hidden="1" x14ac:dyDescent="0.25">
      <c r="G31" s="2">
        <v>18</v>
      </c>
    </row>
    <row r="32" spans="4:7" hidden="1" x14ac:dyDescent="0.25">
      <c r="G32" s="2">
        <v>19</v>
      </c>
    </row>
    <row r="33" spans="7:7" hidden="1" x14ac:dyDescent="0.25">
      <c r="G33" s="2">
        <v>20</v>
      </c>
    </row>
    <row r="34" spans="7:7" hidden="1" x14ac:dyDescent="0.25">
      <c r="G34" s="2">
        <v>21</v>
      </c>
    </row>
    <row r="35" spans="7:7" hidden="1" x14ac:dyDescent="0.25">
      <c r="G35" s="2">
        <v>22</v>
      </c>
    </row>
    <row r="36" spans="7:7" hidden="1" x14ac:dyDescent="0.25">
      <c r="G36" s="2">
        <v>23</v>
      </c>
    </row>
    <row r="37" spans="7:7" hidden="1" x14ac:dyDescent="0.25">
      <c r="G37" s="2">
        <v>24</v>
      </c>
    </row>
    <row r="38" spans="7:7" hidden="1" x14ac:dyDescent="0.25">
      <c r="G38" s="2">
        <v>25</v>
      </c>
    </row>
    <row r="39" spans="7:7" hidden="1" x14ac:dyDescent="0.25">
      <c r="G39" s="2">
        <v>26</v>
      </c>
    </row>
    <row r="40" spans="7:7" hidden="1" x14ac:dyDescent="0.25">
      <c r="G40" s="2">
        <v>27</v>
      </c>
    </row>
    <row r="41" spans="7:7" hidden="1" x14ac:dyDescent="0.25">
      <c r="G41" s="2">
        <v>28</v>
      </c>
    </row>
    <row r="42" spans="7:7" hidden="1" x14ac:dyDescent="0.25">
      <c r="G42" s="2">
        <v>29</v>
      </c>
    </row>
    <row r="43" spans="7:7" hidden="1" x14ac:dyDescent="0.25">
      <c r="G43" s="2">
        <v>30</v>
      </c>
    </row>
    <row r="44" spans="7:7" hidden="1" x14ac:dyDescent="0.25">
      <c r="G44" s="2">
        <v>31</v>
      </c>
    </row>
    <row r="45" spans="7:7" hidden="1" x14ac:dyDescent="0.25">
      <c r="G45" s="2">
        <v>32</v>
      </c>
    </row>
    <row r="46" spans="7:7" hidden="1" x14ac:dyDescent="0.25">
      <c r="G46" s="2">
        <v>33</v>
      </c>
    </row>
    <row r="47" spans="7:7" hidden="1" x14ac:dyDescent="0.25">
      <c r="G47" s="2">
        <v>34</v>
      </c>
    </row>
    <row r="48" spans="7:7" hidden="1" x14ac:dyDescent="0.25">
      <c r="G48" s="2">
        <v>35</v>
      </c>
    </row>
    <row r="49" spans="2:12" hidden="1" x14ac:dyDescent="0.25">
      <c r="G49" s="2">
        <v>36</v>
      </c>
    </row>
    <row r="50" spans="2:12" hidden="1" x14ac:dyDescent="0.25">
      <c r="G50" s="2">
        <v>37</v>
      </c>
    </row>
    <row r="51" spans="2:12" hidden="1" x14ac:dyDescent="0.25">
      <c r="G51" s="2">
        <v>38</v>
      </c>
    </row>
    <row r="52" spans="2:12" hidden="1" x14ac:dyDescent="0.25">
      <c r="G52" s="2">
        <v>39</v>
      </c>
    </row>
    <row r="53" spans="2:12" hidden="1" x14ac:dyDescent="0.25">
      <c r="G53" s="2">
        <v>40</v>
      </c>
    </row>
    <row r="56" spans="2:12" x14ac:dyDescent="0.25">
      <c r="B56" s="16" t="s">
        <v>29</v>
      </c>
      <c r="C56" s="3"/>
      <c r="D56" s="3"/>
      <c r="E56" s="3"/>
      <c r="F56" s="3"/>
      <c r="G56" s="3"/>
      <c r="H56" s="3"/>
      <c r="I56" s="3"/>
      <c r="J56" s="3"/>
      <c r="K56" s="3"/>
      <c r="L56" s="3"/>
    </row>
    <row r="57" spans="2:12" ht="15.75" thickBot="1" x14ac:dyDescent="0.3">
      <c r="B57" s="17"/>
    </row>
    <row r="58" spans="2:12" x14ac:dyDescent="0.25">
      <c r="B58" s="20" t="s">
        <v>30</v>
      </c>
      <c r="C58" s="21"/>
      <c r="D58" s="21"/>
      <c r="E58" s="21"/>
      <c r="F58" s="21"/>
      <c r="G58" s="21"/>
      <c r="H58" s="22"/>
    </row>
    <row r="59" spans="2:12" x14ac:dyDescent="0.25">
      <c r="B59" s="23" t="s">
        <v>32</v>
      </c>
      <c r="C59" s="4"/>
      <c r="D59" s="4"/>
      <c r="E59" s="4"/>
      <c r="F59" s="4"/>
      <c r="G59" s="4"/>
      <c r="H59" s="5"/>
    </row>
    <row r="60" spans="2:12" x14ac:dyDescent="0.25">
      <c r="B60" s="23" t="s">
        <v>85</v>
      </c>
      <c r="C60" s="4"/>
      <c r="D60" s="4"/>
      <c r="E60" s="4"/>
      <c r="F60" s="4"/>
      <c r="G60" s="4"/>
      <c r="H60" s="5"/>
    </row>
    <row r="61" spans="2:12" x14ac:dyDescent="0.25">
      <c r="B61" s="23" t="s">
        <v>33</v>
      </c>
      <c r="C61" s="4"/>
      <c r="D61" s="4"/>
      <c r="E61" s="4"/>
      <c r="F61" s="4"/>
      <c r="G61" s="4"/>
      <c r="H61" s="5"/>
    </row>
    <row r="62" spans="2:12" x14ac:dyDescent="0.25">
      <c r="B62" s="23"/>
      <c r="C62" s="4"/>
      <c r="D62" s="4"/>
      <c r="E62" s="4"/>
      <c r="F62" s="4"/>
      <c r="G62" s="4"/>
      <c r="H62" s="5"/>
    </row>
    <row r="63" spans="2:12" x14ac:dyDescent="0.25">
      <c r="B63" s="24" t="s">
        <v>25</v>
      </c>
      <c r="C63" s="4"/>
      <c r="D63" s="7" t="s">
        <v>15</v>
      </c>
      <c r="E63" s="4"/>
      <c r="F63" s="4"/>
      <c r="G63" s="4"/>
      <c r="H63" s="5"/>
    </row>
    <row r="64" spans="2:12" ht="15.75" thickBot="1" x14ac:dyDescent="0.3">
      <c r="B64" s="33" t="s">
        <v>27</v>
      </c>
      <c r="C64" s="11">
        <f>IF(B64="JBUS",0,IF(B64="MODBUS",1,""))</f>
        <v>1</v>
      </c>
      <c r="D64" s="81">
        <f>4096+C64</f>
        <v>4097</v>
      </c>
      <c r="E64" s="9"/>
      <c r="F64" s="9"/>
      <c r="G64" s="9"/>
      <c r="H64" s="10"/>
    </row>
    <row r="65" spans="2:8" ht="15.75" thickBot="1" x14ac:dyDescent="0.3">
      <c r="B65" s="18"/>
    </row>
    <row r="66" spans="2:8" x14ac:dyDescent="0.25">
      <c r="B66" s="20" t="s">
        <v>36</v>
      </c>
      <c r="C66" s="21"/>
      <c r="D66" s="21"/>
      <c r="E66" s="21"/>
      <c r="F66" s="21"/>
      <c r="G66" s="21"/>
      <c r="H66" s="22"/>
    </row>
    <row r="67" spans="2:8" x14ac:dyDescent="0.25">
      <c r="B67" s="23" t="s">
        <v>34</v>
      </c>
      <c r="C67" s="4"/>
      <c r="D67" s="4"/>
      <c r="E67" s="4"/>
      <c r="F67" s="4"/>
      <c r="G67" s="4"/>
      <c r="H67" s="5"/>
    </row>
    <row r="68" spans="2:8" x14ac:dyDescent="0.25">
      <c r="B68" s="23" t="s">
        <v>35</v>
      </c>
      <c r="C68" s="4"/>
      <c r="D68" s="4"/>
      <c r="E68" s="4"/>
      <c r="F68" s="4"/>
      <c r="G68" s="4"/>
      <c r="H68" s="5"/>
    </row>
    <row r="69" spans="2:8" x14ac:dyDescent="0.25">
      <c r="B69" s="23"/>
      <c r="C69" s="4"/>
      <c r="D69" s="4"/>
      <c r="E69" s="4"/>
      <c r="F69" s="4"/>
      <c r="G69" s="4"/>
      <c r="H69" s="5"/>
    </row>
    <row r="70" spans="2:8" x14ac:dyDescent="0.25">
      <c r="B70" s="24" t="s">
        <v>25</v>
      </c>
      <c r="C70" s="7"/>
      <c r="D70" s="7" t="s">
        <v>0</v>
      </c>
      <c r="E70" s="7"/>
      <c r="F70" s="7" t="s">
        <v>1</v>
      </c>
      <c r="G70" s="7" t="s">
        <v>15</v>
      </c>
      <c r="H70" s="5"/>
    </row>
    <row r="71" spans="2:8" ht="15.75" thickBot="1" x14ac:dyDescent="0.3">
      <c r="B71" s="33" t="s">
        <v>27</v>
      </c>
      <c r="C71" s="34">
        <f>IF(B71="JBUS",0,IF(B71="MODBUS",1,""))</f>
        <v>1</v>
      </c>
      <c r="D71" s="35" t="s">
        <v>4</v>
      </c>
      <c r="E71" s="34">
        <f>IF(D71="FG-NET",-1,RIGHT(D71,2))</f>
        <v>-1</v>
      </c>
      <c r="F71" s="35">
        <v>1</v>
      </c>
      <c r="G71" s="81">
        <f>4100+((E71*2)-1)+F71-1+C71</f>
        <v>4098</v>
      </c>
      <c r="H71" s="10"/>
    </row>
    <row r="72" spans="2:8" hidden="1" x14ac:dyDescent="0.25">
      <c r="B72" s="18"/>
      <c r="F72" s="1">
        <v>1</v>
      </c>
    </row>
    <row r="73" spans="2:8" hidden="1" x14ac:dyDescent="0.25">
      <c r="B73" s="18"/>
      <c r="F73" s="1">
        <v>2</v>
      </c>
    </row>
    <row r="74" spans="2:8" hidden="1" x14ac:dyDescent="0.25">
      <c r="B74" s="18"/>
      <c r="F74" s="1">
        <f>IF(D71="FG-NET",3,"3 --&gt; N/A")</f>
        <v>3</v>
      </c>
    </row>
    <row r="75" spans="2:8" ht="15.75" thickBot="1" x14ac:dyDescent="0.3">
      <c r="B75" s="18"/>
    </row>
    <row r="76" spans="2:8" x14ac:dyDescent="0.25">
      <c r="B76" s="20" t="s">
        <v>37</v>
      </c>
      <c r="C76" s="21"/>
      <c r="D76" s="21"/>
      <c r="E76" s="21"/>
      <c r="F76" s="21"/>
      <c r="G76" s="21"/>
      <c r="H76" s="22"/>
    </row>
    <row r="77" spans="2:8" x14ac:dyDescent="0.25">
      <c r="B77" s="23" t="s">
        <v>38</v>
      </c>
      <c r="C77" s="4"/>
      <c r="D77" s="4"/>
      <c r="E77" s="4"/>
      <c r="F77" s="4"/>
      <c r="G77" s="4"/>
      <c r="H77" s="5"/>
    </row>
    <row r="78" spans="2:8" x14ac:dyDescent="0.25">
      <c r="B78" s="25" t="s">
        <v>39</v>
      </c>
      <c r="C78" s="4"/>
      <c r="D78" s="4"/>
      <c r="E78" s="4"/>
      <c r="F78" s="4"/>
      <c r="G78" s="4"/>
      <c r="H78" s="5"/>
    </row>
    <row r="79" spans="2:8" x14ac:dyDescent="0.25">
      <c r="B79" s="25" t="s">
        <v>82</v>
      </c>
      <c r="C79" s="4"/>
      <c r="D79" s="4"/>
      <c r="E79" s="4"/>
      <c r="F79" s="4"/>
      <c r="G79" s="4"/>
      <c r="H79" s="5"/>
    </row>
    <row r="80" spans="2:8" x14ac:dyDescent="0.25">
      <c r="B80" s="26"/>
      <c r="C80" s="4"/>
      <c r="D80" s="4"/>
      <c r="E80" s="4"/>
      <c r="F80" s="4"/>
      <c r="G80" s="4"/>
      <c r="H80" s="5"/>
    </row>
    <row r="81" spans="2:8" x14ac:dyDescent="0.25">
      <c r="B81" s="24" t="s">
        <v>25</v>
      </c>
      <c r="C81" s="4"/>
      <c r="D81" s="7" t="s">
        <v>0</v>
      </c>
      <c r="E81" s="4"/>
      <c r="F81" s="7" t="s">
        <v>15</v>
      </c>
      <c r="G81" s="4"/>
      <c r="H81" s="5"/>
    </row>
    <row r="82" spans="2:8" ht="15.75" thickBot="1" x14ac:dyDescent="0.3">
      <c r="B82" s="33" t="s">
        <v>27</v>
      </c>
      <c r="C82" s="34">
        <f>IF(B82="JBUS",0,IF(B82="MODBUS",1,""))</f>
        <v>1</v>
      </c>
      <c r="D82" s="35" t="s">
        <v>16</v>
      </c>
      <c r="E82" s="11" t="str">
        <f>IF(LEFT(D82,7)="FG-BBOX",RIGHT(D82,2),RIGHT(D82,2)+100)</f>
        <v>01</v>
      </c>
      <c r="F82" s="81">
        <f>4200+E82+C82</f>
        <v>4202</v>
      </c>
      <c r="G82" s="9"/>
      <c r="H82" s="10"/>
    </row>
    <row r="83" spans="2:8" hidden="1" x14ac:dyDescent="0.25">
      <c r="D83" s="1" t="s">
        <v>16</v>
      </c>
    </row>
    <row r="84" spans="2:8" hidden="1" x14ac:dyDescent="0.25">
      <c r="D84" s="1" t="s">
        <v>17</v>
      </c>
    </row>
    <row r="85" spans="2:8" hidden="1" x14ac:dyDescent="0.25">
      <c r="D85" s="1" t="s">
        <v>18</v>
      </c>
    </row>
    <row r="86" spans="2:8" hidden="1" x14ac:dyDescent="0.25">
      <c r="D86" s="1" t="s">
        <v>19</v>
      </c>
    </row>
    <row r="87" spans="2:8" hidden="1" x14ac:dyDescent="0.25">
      <c r="D87" s="1" t="s">
        <v>20</v>
      </c>
    </row>
    <row r="88" spans="2:8" hidden="1" x14ac:dyDescent="0.25">
      <c r="D88" s="1" t="s">
        <v>21</v>
      </c>
    </row>
    <row r="89" spans="2:8" hidden="1" x14ac:dyDescent="0.25">
      <c r="D89" s="1" t="s">
        <v>22</v>
      </c>
    </row>
    <row r="90" spans="2:8" hidden="1" x14ac:dyDescent="0.25">
      <c r="D90" s="1" t="s">
        <v>23</v>
      </c>
    </row>
    <row r="91" spans="2:8" hidden="1" x14ac:dyDescent="0.25">
      <c r="D91" s="1" t="s">
        <v>24</v>
      </c>
    </row>
    <row r="92" spans="2:8" hidden="1" x14ac:dyDescent="0.25">
      <c r="D92" s="1" t="s">
        <v>5</v>
      </c>
    </row>
    <row r="93" spans="2:8" hidden="1" x14ac:dyDescent="0.25">
      <c r="D93" s="1" t="s">
        <v>6</v>
      </c>
    </row>
    <row r="94" spans="2:8" hidden="1" x14ac:dyDescent="0.25">
      <c r="D94" s="1" t="s">
        <v>7</v>
      </c>
    </row>
    <row r="95" spans="2:8" hidden="1" x14ac:dyDescent="0.25">
      <c r="D95" s="1" t="s">
        <v>8</v>
      </c>
    </row>
    <row r="96" spans="2:8" hidden="1" x14ac:dyDescent="0.25">
      <c r="D96" s="1" t="s">
        <v>9</v>
      </c>
    </row>
    <row r="97" spans="4:4" hidden="1" x14ac:dyDescent="0.25">
      <c r="D97" s="1" t="s">
        <v>10</v>
      </c>
    </row>
    <row r="98" spans="4:4" hidden="1" x14ac:dyDescent="0.25">
      <c r="D98" s="1" t="s">
        <v>11</v>
      </c>
    </row>
    <row r="99" spans="4:4" hidden="1" x14ac:dyDescent="0.25">
      <c r="D99" s="1" t="s">
        <v>47</v>
      </c>
    </row>
    <row r="100" spans="4:4" hidden="1" x14ac:dyDescent="0.25">
      <c r="D100" s="1" t="s">
        <v>48</v>
      </c>
    </row>
    <row r="101" spans="4:4" hidden="1" x14ac:dyDescent="0.25">
      <c r="D101" s="1" t="s">
        <v>49</v>
      </c>
    </row>
    <row r="102" spans="4:4" hidden="1" x14ac:dyDescent="0.25">
      <c r="D102" s="1" t="s">
        <v>50</v>
      </c>
    </row>
    <row r="103" spans="4:4" hidden="1" x14ac:dyDescent="0.25">
      <c r="D103" s="1" t="s">
        <v>51</v>
      </c>
    </row>
    <row r="104" spans="4:4" hidden="1" x14ac:dyDescent="0.25">
      <c r="D104" s="1" t="s">
        <v>52</v>
      </c>
    </row>
    <row r="105" spans="4:4" hidden="1" x14ac:dyDescent="0.25">
      <c r="D105" s="1" t="s">
        <v>53</v>
      </c>
    </row>
    <row r="106" spans="4:4" hidden="1" x14ac:dyDescent="0.25">
      <c r="D106" s="1" t="s">
        <v>54</v>
      </c>
    </row>
    <row r="107" spans="4:4" hidden="1" x14ac:dyDescent="0.25">
      <c r="D107" s="1" t="s">
        <v>55</v>
      </c>
    </row>
    <row r="108" spans="4:4" hidden="1" x14ac:dyDescent="0.25">
      <c r="D108" s="1" t="s">
        <v>40</v>
      </c>
    </row>
    <row r="109" spans="4:4" hidden="1" x14ac:dyDescent="0.25">
      <c r="D109" s="1" t="s">
        <v>41</v>
      </c>
    </row>
    <row r="110" spans="4:4" hidden="1" x14ac:dyDescent="0.25">
      <c r="D110" s="1" t="s">
        <v>42</v>
      </c>
    </row>
    <row r="111" spans="4:4" hidden="1" x14ac:dyDescent="0.25">
      <c r="D111" s="1" t="s">
        <v>43</v>
      </c>
    </row>
    <row r="112" spans="4:4" hidden="1" x14ac:dyDescent="0.25">
      <c r="D112" s="1" t="s">
        <v>44</v>
      </c>
    </row>
    <row r="113" spans="4:4" hidden="1" x14ac:dyDescent="0.25">
      <c r="D113" s="1" t="s">
        <v>45</v>
      </c>
    </row>
    <row r="114" spans="4:4" hidden="1" x14ac:dyDescent="0.25">
      <c r="D114" s="1" t="s">
        <v>46</v>
      </c>
    </row>
  </sheetData>
  <sheetProtection sheet="1" objects="1" scenarios="1" selectLockedCells="1"/>
  <dataValidations xWindow="83" yWindow="332" count="7">
    <dataValidation type="list" showInputMessage="1" showErrorMessage="1" errorTitle="Select from the list only" error="Select from the list only" promptTitle="Select a panel" prompt="_x000a_    - FG-NET_x000a_or_x000a_    - FG-BBOX #01_x000a_or_x000a_    - FG-BBOX #02_x000a_..._x000a_    - FG-BBOX #16" sqref="D13 D71" xr:uid="{00000000-0002-0000-0000-000000000000}">
      <formula1>$D$14:$D$30</formula1>
    </dataValidation>
    <dataValidation type="list" showInputMessage="1" showErrorMessage="1" errorTitle="Select from the list only" error="Select from the list only" promptTitle="Select a circuit" prompt="_x000a_    - 1_x000a_or_x000a_    - 2_x000a_or_x000a_    - 3 (FG-NET only)" sqref="F13" xr:uid="{00000000-0002-0000-0000-000001000000}">
      <formula1>$F$14:$F$16</formula1>
    </dataValidation>
    <dataValidation type="list" showInputMessage="1" showErrorMessage="1" errorTitle="Select from the list only" error="Select from the list only" promptTitle="Select a cable number" prompt="_x000a_From_x000a_    - 01_x000a__x000a_To_x000a_    - 40" sqref="G13" xr:uid="{00000000-0002-0000-0000-000002000000}">
      <formula1>$G$14:$G$53</formula1>
    </dataValidation>
    <dataValidation type="list" showInputMessage="1" showErrorMessage="1" errorTitle="Select from the list only" error="Select from the list only" promptTitle="Select a function" prompt="_x000a_    - Alarm type_x000a_(&quot;leak&quot; or &quot;break common fault&quot; or &quot;break bus&quot; or &quot;break sensor&quot; or &quot;break end of line&quot;)_x000a__x000a_    - Alarm state_x000a_(&quot;new&quot; or &quot;seen&quot; or &quot;acked&quot; or &quot;ejected&quot;)_x000a__x000a_    - Alarm location_x000a_(leak distance in meters)" sqref="H13" xr:uid="{00000000-0002-0000-0000-000003000000}">
      <formula1>$H$14:$H$16</formula1>
    </dataValidation>
    <dataValidation type="list" showInputMessage="1" showErrorMessage="1" errorTitle="Select from the list only" error="Select from the list only" promptTitle="Select a protocol" prompt="_x000a_    - JBUS_x000a_or_x000a_    - MODBUS" sqref="B13 B71 B64 B82" xr:uid="{00000000-0002-0000-0000-000004000000}">
      <formula1>$B$14:$B$15</formula1>
    </dataValidation>
    <dataValidation type="list" showInputMessage="1" showErrorMessage="1" errorTitle="Select from the list only" error="Select from the list only" promptTitle="Select a circuit" prompt="_x000a_    - 1_x000a_or_x000a_    - 2_x000a_or_x000a_    - 3 (FG-NET only)" sqref="F71" xr:uid="{00000000-0002-0000-0000-000005000000}">
      <formula1>$F$72:$F$74</formula1>
    </dataValidation>
    <dataValidation type="list" showInputMessage="1" showErrorMessage="1" errorTitle="Select from the list only" error="Select from the list only" promptTitle="Select a panel" prompt="_x000a_    - FG-BBOX (#01 to #16)_x000a__x000a_or_x000a__x000a_    - FG-RELAYS (#01 to #16)" sqref="D82" xr:uid="{00000000-0002-0000-0000-000006000000}">
      <formula1>$D$83:$D$114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76C346-68BA-49CD-8DA6-7A6334EC0C8B}">
  <sheetPr codeName="Feuil11"/>
  <dimension ref="A1:Q19"/>
  <sheetViews>
    <sheetView zoomScaleNormal="100" workbookViewId="0"/>
  </sheetViews>
  <sheetFormatPr baseColWidth="10" defaultRowHeight="15" x14ac:dyDescent="0.25"/>
  <cols>
    <col min="1" max="1" width="2.85546875" style="15" customWidth="1"/>
    <col min="2" max="16384" width="11.42578125" style="15"/>
  </cols>
  <sheetData>
    <row r="1" spans="1:17" ht="15" customHeight="1" thickBot="1" x14ac:dyDescent="0.3">
      <c r="A1" s="174"/>
    </row>
    <row r="2" spans="1:17" x14ac:dyDescent="0.25">
      <c r="B2" s="137" t="s">
        <v>62</v>
      </c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9"/>
    </row>
    <row r="3" spans="1:17" x14ac:dyDescent="0.25">
      <c r="B3" s="36">
        <v>15</v>
      </c>
      <c r="C3" s="37">
        <v>14</v>
      </c>
      <c r="D3" s="37">
        <v>13</v>
      </c>
      <c r="E3" s="37">
        <v>12</v>
      </c>
      <c r="F3" s="37">
        <v>11</v>
      </c>
      <c r="G3" s="37">
        <v>10</v>
      </c>
      <c r="H3" s="37">
        <v>9</v>
      </c>
      <c r="I3" s="37">
        <v>8</v>
      </c>
      <c r="J3" s="37">
        <v>7</v>
      </c>
      <c r="K3" s="37">
        <v>6</v>
      </c>
      <c r="L3" s="37">
        <v>5</v>
      </c>
      <c r="M3" s="37">
        <v>4</v>
      </c>
      <c r="N3" s="37">
        <v>3</v>
      </c>
      <c r="O3" s="37">
        <v>2</v>
      </c>
      <c r="P3" s="37">
        <v>1</v>
      </c>
      <c r="Q3" s="38">
        <v>0</v>
      </c>
    </row>
    <row r="4" spans="1:17" ht="15.75" thickBot="1" x14ac:dyDescent="0.3">
      <c r="B4" s="161" t="s">
        <v>112</v>
      </c>
      <c r="C4" s="162"/>
      <c r="D4" s="162"/>
      <c r="E4" s="162"/>
      <c r="F4" s="162"/>
      <c r="G4" s="162"/>
      <c r="H4" s="162"/>
      <c r="I4" s="162"/>
      <c r="J4" s="162"/>
      <c r="K4" s="162"/>
      <c r="L4" s="162"/>
      <c r="M4" s="162"/>
      <c r="N4" s="162"/>
      <c r="O4" s="162"/>
      <c r="P4" s="162"/>
      <c r="Q4" s="163"/>
    </row>
    <row r="6" spans="1:17" ht="15.75" thickBot="1" x14ac:dyDescent="0.3"/>
    <row r="7" spans="1:17" x14ac:dyDescent="0.25">
      <c r="B7" s="140" t="s">
        <v>69</v>
      </c>
      <c r="C7" s="141"/>
      <c r="D7" s="141"/>
      <c r="E7" s="141"/>
      <c r="F7" s="141"/>
      <c r="G7" s="141"/>
      <c r="H7" s="141"/>
      <c r="I7" s="141"/>
      <c r="J7" s="141"/>
      <c r="K7" s="141"/>
      <c r="L7" s="141"/>
      <c r="M7" s="141"/>
      <c r="N7" s="141"/>
      <c r="O7" s="141"/>
      <c r="P7" s="141"/>
      <c r="Q7" s="142"/>
    </row>
    <row r="8" spans="1:17" x14ac:dyDescent="0.25">
      <c r="B8" s="45">
        <v>15</v>
      </c>
      <c r="C8" s="46">
        <v>14</v>
      </c>
      <c r="D8" s="46">
        <v>13</v>
      </c>
      <c r="E8" s="46">
        <v>12</v>
      </c>
      <c r="F8" s="46">
        <v>11</v>
      </c>
      <c r="G8" s="46">
        <v>10</v>
      </c>
      <c r="H8" s="46">
        <v>9</v>
      </c>
      <c r="I8" s="46">
        <v>8</v>
      </c>
      <c r="J8" s="46">
        <v>7</v>
      </c>
      <c r="K8" s="46">
        <v>6</v>
      </c>
      <c r="L8" s="46">
        <v>5</v>
      </c>
      <c r="M8" s="46">
        <v>4</v>
      </c>
      <c r="N8" s="46">
        <v>3</v>
      </c>
      <c r="O8" s="46">
        <v>2</v>
      </c>
      <c r="P8" s="46">
        <v>1</v>
      </c>
      <c r="Q8" s="47">
        <v>0</v>
      </c>
    </row>
    <row r="9" spans="1:17" ht="15.75" thickBot="1" x14ac:dyDescent="0.3">
      <c r="B9" s="48" t="s">
        <v>63</v>
      </c>
      <c r="C9" s="49" t="s">
        <v>63</v>
      </c>
      <c r="D9" s="49" t="s">
        <v>63</v>
      </c>
      <c r="E9" s="49" t="s">
        <v>63</v>
      </c>
      <c r="F9" s="49" t="s">
        <v>63</v>
      </c>
      <c r="G9" s="49" t="s">
        <v>63</v>
      </c>
      <c r="H9" s="49" t="s">
        <v>63</v>
      </c>
      <c r="I9" s="49" t="s">
        <v>63</v>
      </c>
      <c r="J9" s="49" t="s">
        <v>63</v>
      </c>
      <c r="K9" s="49" t="s">
        <v>63</v>
      </c>
      <c r="L9" s="49" t="s">
        <v>63</v>
      </c>
      <c r="M9" s="50" t="s">
        <v>65</v>
      </c>
      <c r="N9" s="96" t="s">
        <v>63</v>
      </c>
      <c r="O9" s="96" t="s">
        <v>63</v>
      </c>
      <c r="P9" s="96" t="s">
        <v>63</v>
      </c>
      <c r="Q9" s="131" t="s">
        <v>63</v>
      </c>
    </row>
    <row r="11" spans="1:17" ht="15.75" thickBot="1" x14ac:dyDescent="0.3"/>
    <row r="12" spans="1:17" x14ac:dyDescent="0.25">
      <c r="B12" s="143" t="s">
        <v>74</v>
      </c>
      <c r="C12" s="144"/>
      <c r="D12" s="144"/>
      <c r="E12" s="144"/>
      <c r="F12" s="144"/>
      <c r="G12" s="144"/>
      <c r="H12" s="144"/>
      <c r="I12" s="144"/>
      <c r="J12" s="144"/>
      <c r="K12" s="144"/>
      <c r="L12" s="144"/>
      <c r="M12" s="144"/>
      <c r="N12" s="144"/>
      <c r="O12" s="144"/>
      <c r="P12" s="144"/>
      <c r="Q12" s="145"/>
    </row>
    <row r="13" spans="1:17" x14ac:dyDescent="0.25">
      <c r="B13" s="52">
        <v>15</v>
      </c>
      <c r="C13" s="53">
        <v>14</v>
      </c>
      <c r="D13" s="53">
        <v>13</v>
      </c>
      <c r="E13" s="53">
        <v>12</v>
      </c>
      <c r="F13" s="53">
        <v>11</v>
      </c>
      <c r="G13" s="53">
        <v>10</v>
      </c>
      <c r="H13" s="53">
        <v>9</v>
      </c>
      <c r="I13" s="53">
        <v>8</v>
      </c>
      <c r="J13" s="53">
        <v>7</v>
      </c>
      <c r="K13" s="53">
        <v>6</v>
      </c>
      <c r="L13" s="53">
        <v>5</v>
      </c>
      <c r="M13" s="53">
        <v>4</v>
      </c>
      <c r="N13" s="53">
        <v>3</v>
      </c>
      <c r="O13" s="53">
        <v>2</v>
      </c>
      <c r="P13" s="53">
        <v>1</v>
      </c>
      <c r="Q13" s="54">
        <v>0</v>
      </c>
    </row>
    <row r="14" spans="1:17" ht="47.25" customHeight="1" thickBot="1" x14ac:dyDescent="0.3">
      <c r="B14" s="97" t="s">
        <v>63</v>
      </c>
      <c r="C14" s="98" t="s">
        <v>63</v>
      </c>
      <c r="D14" s="98" t="s">
        <v>63</v>
      </c>
      <c r="E14" s="98" t="s">
        <v>63</v>
      </c>
      <c r="F14" s="98" t="s">
        <v>63</v>
      </c>
      <c r="G14" s="98" t="s">
        <v>63</v>
      </c>
      <c r="H14" s="98" t="s">
        <v>63</v>
      </c>
      <c r="I14" s="98" t="s">
        <v>63</v>
      </c>
      <c r="J14" s="171" t="s">
        <v>154</v>
      </c>
      <c r="K14" s="98" t="s">
        <v>63</v>
      </c>
      <c r="L14" s="98" t="s">
        <v>63</v>
      </c>
      <c r="M14" s="98" t="s">
        <v>63</v>
      </c>
      <c r="N14" s="99" t="s">
        <v>63</v>
      </c>
      <c r="O14" s="99" t="s">
        <v>63</v>
      </c>
      <c r="P14" s="171" t="s">
        <v>153</v>
      </c>
      <c r="Q14" s="170" t="s">
        <v>156</v>
      </c>
    </row>
    <row r="16" spans="1:17" ht="15.75" thickBot="1" x14ac:dyDescent="0.3"/>
    <row r="17" spans="2:17" x14ac:dyDescent="0.25">
      <c r="B17" s="149" t="s">
        <v>76</v>
      </c>
      <c r="C17" s="150"/>
      <c r="D17" s="150"/>
      <c r="E17" s="150"/>
      <c r="F17" s="150"/>
      <c r="G17" s="150"/>
      <c r="H17" s="150"/>
      <c r="I17" s="150"/>
      <c r="J17" s="150"/>
      <c r="K17" s="150"/>
      <c r="L17" s="150"/>
      <c r="M17" s="150"/>
      <c r="N17" s="150"/>
      <c r="O17" s="150"/>
      <c r="P17" s="150"/>
      <c r="Q17" s="151"/>
    </row>
    <row r="18" spans="2:17" x14ac:dyDescent="0.25">
      <c r="B18" s="55">
        <v>15</v>
      </c>
      <c r="C18" s="56">
        <v>14</v>
      </c>
      <c r="D18" s="56">
        <v>13</v>
      </c>
      <c r="E18" s="56">
        <v>12</v>
      </c>
      <c r="F18" s="56">
        <v>11</v>
      </c>
      <c r="G18" s="56">
        <v>10</v>
      </c>
      <c r="H18" s="56">
        <v>9</v>
      </c>
      <c r="I18" s="56">
        <v>8</v>
      </c>
      <c r="J18" s="56">
        <v>7</v>
      </c>
      <c r="K18" s="56">
        <v>6</v>
      </c>
      <c r="L18" s="56">
        <v>5</v>
      </c>
      <c r="M18" s="56">
        <v>4</v>
      </c>
      <c r="N18" s="56">
        <v>3</v>
      </c>
      <c r="O18" s="56">
        <v>2</v>
      </c>
      <c r="P18" s="56">
        <v>1</v>
      </c>
      <c r="Q18" s="57">
        <v>0</v>
      </c>
    </row>
    <row r="19" spans="2:17" ht="15.75" thickBot="1" x14ac:dyDescent="0.3">
      <c r="B19" s="158" t="s">
        <v>155</v>
      </c>
      <c r="C19" s="159"/>
      <c r="D19" s="159"/>
      <c r="E19" s="159"/>
      <c r="F19" s="159"/>
      <c r="G19" s="159"/>
      <c r="H19" s="159"/>
      <c r="I19" s="159"/>
      <c r="J19" s="159"/>
      <c r="K19" s="159"/>
      <c r="L19" s="159"/>
      <c r="M19" s="159"/>
      <c r="N19" s="159"/>
      <c r="O19" s="159"/>
      <c r="P19" s="159"/>
      <c r="Q19" s="160"/>
    </row>
  </sheetData>
  <sheetProtection sheet="1" objects="1" scenarios="1" selectLockedCells="1"/>
  <mergeCells count="6">
    <mergeCell ref="B2:Q2"/>
    <mergeCell ref="B4:Q4"/>
    <mergeCell ref="B7:Q7"/>
    <mergeCell ref="B12:Q12"/>
    <mergeCell ref="B17:Q17"/>
    <mergeCell ref="B19:Q19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Feuil12"/>
  <dimension ref="A1:I18"/>
  <sheetViews>
    <sheetView workbookViewId="0">
      <selection activeCell="B14" sqref="B14"/>
    </sheetView>
  </sheetViews>
  <sheetFormatPr baseColWidth="10" defaultRowHeight="15" x14ac:dyDescent="0.25"/>
  <cols>
    <col min="1" max="1" width="3.42578125" style="1" customWidth="1"/>
    <col min="2" max="2" width="11.42578125" style="1"/>
    <col min="3" max="3" width="11.42578125" style="1" hidden="1" customWidth="1"/>
    <col min="4" max="4" width="15.28515625" style="1" customWidth="1"/>
    <col min="5" max="5" width="8.42578125" style="1" customWidth="1"/>
    <col min="6" max="8" width="16.28515625" style="1" customWidth="1"/>
    <col min="9" max="9" width="13.85546875" style="1" customWidth="1"/>
    <col min="10" max="16384" width="11.42578125" style="1"/>
  </cols>
  <sheetData>
    <row r="1" spans="1:9" x14ac:dyDescent="0.25">
      <c r="A1" s="173"/>
      <c r="B1" s="13" t="s">
        <v>98</v>
      </c>
    </row>
    <row r="2" spans="1:9" x14ac:dyDescent="0.25">
      <c r="B2" s="19" t="s">
        <v>83</v>
      </c>
    </row>
    <row r="3" spans="1:9" x14ac:dyDescent="0.25">
      <c r="B3" s="19" t="s">
        <v>84</v>
      </c>
    </row>
    <row r="4" spans="1:9" ht="15.75" thickBot="1" x14ac:dyDescent="0.3"/>
    <row r="5" spans="1:9" x14ac:dyDescent="0.25">
      <c r="B5" s="29" t="s">
        <v>56</v>
      </c>
      <c r="C5" s="13"/>
      <c r="D5" s="13"/>
      <c r="E5" s="13"/>
      <c r="F5" s="13"/>
      <c r="G5" s="13"/>
      <c r="H5" s="14"/>
      <c r="I5" s="3"/>
    </row>
    <row r="6" spans="1:9" x14ac:dyDescent="0.25">
      <c r="B6" s="30" t="s">
        <v>99</v>
      </c>
      <c r="C6" s="31"/>
      <c r="D6" s="31"/>
      <c r="E6" s="12"/>
      <c r="F6" s="12"/>
      <c r="G6" s="12"/>
      <c r="H6" s="28"/>
      <c r="I6" s="3"/>
    </row>
    <row r="7" spans="1:9" x14ac:dyDescent="0.25">
      <c r="B7" s="30"/>
      <c r="C7" s="31"/>
      <c r="D7" s="32" t="s">
        <v>100</v>
      </c>
      <c r="E7" s="12"/>
      <c r="F7" s="12"/>
      <c r="G7" s="12"/>
      <c r="H7" s="28"/>
      <c r="I7" s="3"/>
    </row>
    <row r="8" spans="1:9" x14ac:dyDescent="0.25">
      <c r="B8" s="30"/>
      <c r="C8" s="31"/>
      <c r="D8" s="32" t="s">
        <v>101</v>
      </c>
      <c r="E8" s="12"/>
      <c r="F8" s="12"/>
      <c r="G8" s="12"/>
      <c r="H8" s="28"/>
      <c r="I8" s="3"/>
    </row>
    <row r="9" spans="1:9" x14ac:dyDescent="0.25">
      <c r="B9" s="30"/>
      <c r="C9" s="31"/>
      <c r="D9" s="32" t="s">
        <v>102</v>
      </c>
      <c r="E9" s="12"/>
      <c r="F9" s="12"/>
      <c r="G9" s="12"/>
      <c r="H9" s="28"/>
      <c r="I9" s="3"/>
    </row>
    <row r="10" spans="1:9" x14ac:dyDescent="0.25">
      <c r="B10" s="30"/>
      <c r="C10" s="31"/>
      <c r="D10" s="172" t="s">
        <v>151</v>
      </c>
      <c r="E10" s="12"/>
      <c r="F10" s="12"/>
      <c r="G10" s="12"/>
      <c r="H10" s="28"/>
      <c r="I10" s="3"/>
    </row>
    <row r="11" spans="1:9" x14ac:dyDescent="0.25">
      <c r="B11" s="30" t="s">
        <v>111</v>
      </c>
      <c r="C11" s="31"/>
      <c r="D11" s="32"/>
      <c r="E11" s="12"/>
      <c r="F11" s="12"/>
      <c r="G11" s="12"/>
      <c r="H11" s="28"/>
      <c r="I11" s="3"/>
    </row>
    <row r="12" spans="1:9" x14ac:dyDescent="0.25">
      <c r="B12" s="26"/>
      <c r="C12" s="4"/>
      <c r="D12" s="27"/>
      <c r="E12" s="4"/>
      <c r="F12" s="4"/>
      <c r="G12" s="4"/>
      <c r="H12" s="5"/>
    </row>
    <row r="13" spans="1:9" x14ac:dyDescent="0.25">
      <c r="B13" s="6" t="s">
        <v>25</v>
      </c>
      <c r="C13" s="7"/>
      <c r="D13" s="7" t="s">
        <v>0</v>
      </c>
      <c r="E13" s="7" t="s">
        <v>106</v>
      </c>
      <c r="F13" s="7" t="s">
        <v>104</v>
      </c>
      <c r="G13" s="7" t="s">
        <v>15</v>
      </c>
      <c r="H13" s="8" t="s">
        <v>31</v>
      </c>
    </row>
    <row r="14" spans="1:9" ht="15.75" thickBot="1" x14ac:dyDescent="0.3">
      <c r="B14" s="33" t="s">
        <v>27</v>
      </c>
      <c r="C14" s="95">
        <f>IF(B14="JBUS",0,IF(B14="MODBUS",1,""))</f>
        <v>1</v>
      </c>
      <c r="D14" s="83" t="s">
        <v>105</v>
      </c>
      <c r="E14" s="35">
        <v>1</v>
      </c>
      <c r="F14" s="35" t="s">
        <v>107</v>
      </c>
      <c r="G14" s="81">
        <f>C14-1+((E14-1)*4)+H14</f>
        <v>1</v>
      </c>
      <c r="H14" s="82">
        <f>IF(F14="Installed length", 1,IF(F14="Leak information",2, IF(F14="Break information",3,"4")))</f>
        <v>1</v>
      </c>
    </row>
    <row r="15" spans="1:9" hidden="1" x14ac:dyDescent="0.25">
      <c r="B15" s="1" t="s">
        <v>26</v>
      </c>
      <c r="E15" s="1">
        <v>1</v>
      </c>
      <c r="F15" s="32" t="s">
        <v>107</v>
      </c>
    </row>
    <row r="16" spans="1:9" hidden="1" x14ac:dyDescent="0.25">
      <c r="B16" s="1" t="s">
        <v>27</v>
      </c>
      <c r="E16" s="1">
        <v>2</v>
      </c>
      <c r="F16" s="32" t="s">
        <v>108</v>
      </c>
    </row>
    <row r="17" spans="5:6" hidden="1" x14ac:dyDescent="0.25">
      <c r="E17" s="1">
        <f>IF(D14="FG-ALS4",3,"3 --&gt; N/A")</f>
        <v>3</v>
      </c>
      <c r="F17" s="32" t="s">
        <v>109</v>
      </c>
    </row>
    <row r="18" spans="5:6" hidden="1" x14ac:dyDescent="0.25">
      <c r="E18" s="1">
        <v>4</v>
      </c>
      <c r="F18" s="32" t="s">
        <v>110</v>
      </c>
    </row>
  </sheetData>
  <sheetProtection sheet="1" objects="1" scenarios="1" selectLockedCells="1"/>
  <dataValidations count="3">
    <dataValidation type="list" showInputMessage="1" showErrorMessage="1" errorTitle="Select from the list only" error="Select from the list only" promptTitle="Select a protocol" prompt="_x000a_    - JBUS_x000a_or_x000a_    - MODBUS" sqref="B14" xr:uid="{00000000-0002-0000-0600-000000000000}">
      <formula1>$B$15:$B$16</formula1>
    </dataValidation>
    <dataValidation type="list" showInputMessage="1" showErrorMessage="1" errorTitle="Select from the list only" error="Select from the list only" promptTitle="Select a function" prompt="    - Installed length_x000a_(Total length installed in meters)_x000a__x000a_    - Leak information_x000a_(0 for healthy or 1 for leak)_x000a__x000a_    - Break information_x000a_(0 for healthy or 1 for break)_x000a__x000a_    - Leak location_x000a_(Leak distance in meters)" sqref="F14" xr:uid="{00000000-0002-0000-0600-000001000000}">
      <formula1>$F$15:$F$18</formula1>
    </dataValidation>
    <dataValidation type="list" showInputMessage="1" showErrorMessage="1" errorTitle="Select from the list only" error="Select from the list only" promptTitle="Select a zone" prompt="_x000a_    - 1_x000a_or_x000a_    - 2_x000a_or_x000a_    - 3_x000a_or_x000a_    - 4" sqref="E14" xr:uid="{00000000-0002-0000-0600-000002000000}">
      <formula1>$E$15:$E$18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E1EDBA-36FB-475B-971B-37363F5C02BC}">
  <sheetPr codeName="Feuil13"/>
  <dimension ref="A1:Q19"/>
  <sheetViews>
    <sheetView zoomScaleNormal="100" workbookViewId="0"/>
  </sheetViews>
  <sheetFormatPr baseColWidth="10" defaultRowHeight="15" x14ac:dyDescent="0.25"/>
  <cols>
    <col min="1" max="1" width="2.85546875" style="15" customWidth="1"/>
    <col min="2" max="16384" width="11.42578125" style="15"/>
  </cols>
  <sheetData>
    <row r="1" spans="1:17" ht="15" customHeight="1" thickBot="1" x14ac:dyDescent="0.3">
      <c r="A1" s="174"/>
    </row>
    <row r="2" spans="1:17" x14ac:dyDescent="0.25">
      <c r="B2" s="137" t="s">
        <v>62</v>
      </c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9"/>
    </row>
    <row r="3" spans="1:17" x14ac:dyDescent="0.25">
      <c r="B3" s="36">
        <v>15</v>
      </c>
      <c r="C3" s="37">
        <v>14</v>
      </c>
      <c r="D3" s="37">
        <v>13</v>
      </c>
      <c r="E3" s="37">
        <v>12</v>
      </c>
      <c r="F3" s="37">
        <v>11</v>
      </c>
      <c r="G3" s="37">
        <v>10</v>
      </c>
      <c r="H3" s="37">
        <v>9</v>
      </c>
      <c r="I3" s="37">
        <v>8</v>
      </c>
      <c r="J3" s="37">
        <v>7</v>
      </c>
      <c r="K3" s="37">
        <v>6</v>
      </c>
      <c r="L3" s="37">
        <v>5</v>
      </c>
      <c r="M3" s="37">
        <v>4</v>
      </c>
      <c r="N3" s="37">
        <v>3</v>
      </c>
      <c r="O3" s="37">
        <v>2</v>
      </c>
      <c r="P3" s="37">
        <v>1</v>
      </c>
      <c r="Q3" s="38">
        <v>0</v>
      </c>
    </row>
    <row r="4" spans="1:17" ht="15.75" thickBot="1" x14ac:dyDescent="0.3">
      <c r="B4" s="161" t="s">
        <v>112</v>
      </c>
      <c r="C4" s="162"/>
      <c r="D4" s="162"/>
      <c r="E4" s="162"/>
      <c r="F4" s="162"/>
      <c r="G4" s="162"/>
      <c r="H4" s="162"/>
      <c r="I4" s="162"/>
      <c r="J4" s="162"/>
      <c r="K4" s="162"/>
      <c r="L4" s="162"/>
      <c r="M4" s="162"/>
      <c r="N4" s="162"/>
      <c r="O4" s="162"/>
      <c r="P4" s="162"/>
      <c r="Q4" s="163"/>
    </row>
    <row r="6" spans="1:17" ht="15.75" thickBot="1" x14ac:dyDescent="0.3"/>
    <row r="7" spans="1:17" x14ac:dyDescent="0.25">
      <c r="B7" s="140" t="s">
        <v>69</v>
      </c>
      <c r="C7" s="141"/>
      <c r="D7" s="141"/>
      <c r="E7" s="141"/>
      <c r="F7" s="141"/>
      <c r="G7" s="141"/>
      <c r="H7" s="141"/>
      <c r="I7" s="141"/>
      <c r="J7" s="141"/>
      <c r="K7" s="141"/>
      <c r="L7" s="141"/>
      <c r="M7" s="141"/>
      <c r="N7" s="141"/>
      <c r="O7" s="141"/>
      <c r="P7" s="141"/>
      <c r="Q7" s="142"/>
    </row>
    <row r="8" spans="1:17" x14ac:dyDescent="0.25">
      <c r="B8" s="45">
        <v>15</v>
      </c>
      <c r="C8" s="46">
        <v>14</v>
      </c>
      <c r="D8" s="46">
        <v>13</v>
      </c>
      <c r="E8" s="46">
        <v>12</v>
      </c>
      <c r="F8" s="46">
        <v>11</v>
      </c>
      <c r="G8" s="46">
        <v>10</v>
      </c>
      <c r="H8" s="46">
        <v>9</v>
      </c>
      <c r="I8" s="46">
        <v>8</v>
      </c>
      <c r="J8" s="46">
        <v>7</v>
      </c>
      <c r="K8" s="46">
        <v>6</v>
      </c>
      <c r="L8" s="46">
        <v>5</v>
      </c>
      <c r="M8" s="46">
        <v>4</v>
      </c>
      <c r="N8" s="46">
        <v>3</v>
      </c>
      <c r="O8" s="46">
        <v>2</v>
      </c>
      <c r="P8" s="46">
        <v>1</v>
      </c>
      <c r="Q8" s="47">
        <v>0</v>
      </c>
    </row>
    <row r="9" spans="1:17" ht="15.75" thickBot="1" x14ac:dyDescent="0.3">
      <c r="B9" s="48" t="s">
        <v>63</v>
      </c>
      <c r="C9" s="49" t="s">
        <v>63</v>
      </c>
      <c r="D9" s="49" t="s">
        <v>63</v>
      </c>
      <c r="E9" s="49" t="s">
        <v>63</v>
      </c>
      <c r="F9" s="49" t="s">
        <v>63</v>
      </c>
      <c r="G9" s="49" t="s">
        <v>63</v>
      </c>
      <c r="H9" s="49" t="s">
        <v>63</v>
      </c>
      <c r="I9" s="49" t="s">
        <v>63</v>
      </c>
      <c r="J9" s="49" t="s">
        <v>63</v>
      </c>
      <c r="K9" s="49" t="s">
        <v>63</v>
      </c>
      <c r="L9" s="49" t="s">
        <v>63</v>
      </c>
      <c r="M9" s="50" t="s">
        <v>65</v>
      </c>
      <c r="N9" s="96" t="s">
        <v>63</v>
      </c>
      <c r="O9" s="96" t="s">
        <v>63</v>
      </c>
      <c r="P9" s="96" t="s">
        <v>63</v>
      </c>
      <c r="Q9" s="131" t="s">
        <v>63</v>
      </c>
    </row>
    <row r="11" spans="1:17" ht="15.75" thickBot="1" x14ac:dyDescent="0.3"/>
    <row r="12" spans="1:17" x14ac:dyDescent="0.25">
      <c r="B12" s="143" t="s">
        <v>74</v>
      </c>
      <c r="C12" s="144"/>
      <c r="D12" s="144"/>
      <c r="E12" s="144"/>
      <c r="F12" s="144"/>
      <c r="G12" s="144"/>
      <c r="H12" s="144"/>
      <c r="I12" s="144"/>
      <c r="J12" s="144"/>
      <c r="K12" s="144"/>
      <c r="L12" s="144"/>
      <c r="M12" s="144"/>
      <c r="N12" s="144"/>
      <c r="O12" s="144"/>
      <c r="P12" s="144"/>
      <c r="Q12" s="145"/>
    </row>
    <row r="13" spans="1:17" x14ac:dyDescent="0.25">
      <c r="B13" s="52">
        <v>15</v>
      </c>
      <c r="C13" s="53">
        <v>14</v>
      </c>
      <c r="D13" s="53">
        <v>13</v>
      </c>
      <c r="E13" s="53">
        <v>12</v>
      </c>
      <c r="F13" s="53">
        <v>11</v>
      </c>
      <c r="G13" s="53">
        <v>10</v>
      </c>
      <c r="H13" s="53">
        <v>9</v>
      </c>
      <c r="I13" s="53">
        <v>8</v>
      </c>
      <c r="J13" s="53">
        <v>7</v>
      </c>
      <c r="K13" s="53">
        <v>6</v>
      </c>
      <c r="L13" s="53">
        <v>5</v>
      </c>
      <c r="M13" s="53">
        <v>4</v>
      </c>
      <c r="N13" s="53">
        <v>3</v>
      </c>
      <c r="O13" s="53">
        <v>2</v>
      </c>
      <c r="P13" s="53">
        <v>1</v>
      </c>
      <c r="Q13" s="54">
        <v>0</v>
      </c>
    </row>
    <row r="14" spans="1:17" ht="15.75" thickBot="1" x14ac:dyDescent="0.3">
      <c r="B14" s="97" t="s">
        <v>63</v>
      </c>
      <c r="C14" s="98" t="s">
        <v>63</v>
      </c>
      <c r="D14" s="98" t="s">
        <v>63</v>
      </c>
      <c r="E14" s="98" t="s">
        <v>63</v>
      </c>
      <c r="F14" s="98" t="s">
        <v>63</v>
      </c>
      <c r="G14" s="98" t="s">
        <v>63</v>
      </c>
      <c r="H14" s="98" t="s">
        <v>63</v>
      </c>
      <c r="I14" s="98" t="s">
        <v>63</v>
      </c>
      <c r="J14" s="132" t="s">
        <v>113</v>
      </c>
      <c r="K14" s="98" t="s">
        <v>63</v>
      </c>
      <c r="L14" s="98" t="s">
        <v>63</v>
      </c>
      <c r="M14" s="98" t="s">
        <v>63</v>
      </c>
      <c r="N14" s="99" t="s">
        <v>63</v>
      </c>
      <c r="O14" s="99" t="s">
        <v>63</v>
      </c>
      <c r="P14" s="99" t="s">
        <v>63</v>
      </c>
      <c r="Q14" s="100" t="s">
        <v>113</v>
      </c>
    </row>
    <row r="16" spans="1:17" ht="15.75" thickBot="1" x14ac:dyDescent="0.3"/>
    <row r="17" spans="2:17" x14ac:dyDescent="0.25">
      <c r="B17" s="149" t="s">
        <v>76</v>
      </c>
      <c r="C17" s="150"/>
      <c r="D17" s="150"/>
      <c r="E17" s="150"/>
      <c r="F17" s="150"/>
      <c r="G17" s="150"/>
      <c r="H17" s="150"/>
      <c r="I17" s="150"/>
      <c r="J17" s="150"/>
      <c r="K17" s="150"/>
      <c r="L17" s="150"/>
      <c r="M17" s="150"/>
      <c r="N17" s="150"/>
      <c r="O17" s="150"/>
      <c r="P17" s="150"/>
      <c r="Q17" s="151"/>
    </row>
    <row r="18" spans="2:17" x14ac:dyDescent="0.25">
      <c r="B18" s="55">
        <v>15</v>
      </c>
      <c r="C18" s="56">
        <v>14</v>
      </c>
      <c r="D18" s="56">
        <v>13</v>
      </c>
      <c r="E18" s="56">
        <v>12</v>
      </c>
      <c r="F18" s="56">
        <v>11</v>
      </c>
      <c r="G18" s="56">
        <v>10</v>
      </c>
      <c r="H18" s="56">
        <v>9</v>
      </c>
      <c r="I18" s="56">
        <v>8</v>
      </c>
      <c r="J18" s="56">
        <v>7</v>
      </c>
      <c r="K18" s="56">
        <v>6</v>
      </c>
      <c r="L18" s="56">
        <v>5</v>
      </c>
      <c r="M18" s="56">
        <v>4</v>
      </c>
      <c r="N18" s="56">
        <v>3</v>
      </c>
      <c r="O18" s="56">
        <v>2</v>
      </c>
      <c r="P18" s="56">
        <v>1</v>
      </c>
      <c r="Q18" s="57">
        <v>0</v>
      </c>
    </row>
    <row r="19" spans="2:17" ht="15.75" thickBot="1" x14ac:dyDescent="0.3">
      <c r="B19" s="158" t="s">
        <v>150</v>
      </c>
      <c r="C19" s="159"/>
      <c r="D19" s="159"/>
      <c r="E19" s="159"/>
      <c r="F19" s="159"/>
      <c r="G19" s="159"/>
      <c r="H19" s="159"/>
      <c r="I19" s="159"/>
      <c r="J19" s="159"/>
      <c r="K19" s="159"/>
      <c r="L19" s="159"/>
      <c r="M19" s="159"/>
      <c r="N19" s="159"/>
      <c r="O19" s="159"/>
      <c r="P19" s="159"/>
      <c r="Q19" s="160"/>
    </row>
  </sheetData>
  <sheetProtection sheet="1" objects="1" scenarios="1" selectLockedCells="1"/>
  <mergeCells count="6">
    <mergeCell ref="B2:Q2"/>
    <mergeCell ref="B4:Q4"/>
    <mergeCell ref="B7:Q7"/>
    <mergeCell ref="B12:Q12"/>
    <mergeCell ref="B17:Q17"/>
    <mergeCell ref="B19:Q19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E34D13-DF67-42DA-9FD8-0BEF75F31214}">
  <sheetPr codeName="Feuil14"/>
  <dimension ref="A1:I18"/>
  <sheetViews>
    <sheetView workbookViewId="0">
      <selection activeCell="B14" sqref="B14"/>
    </sheetView>
  </sheetViews>
  <sheetFormatPr baseColWidth="10" defaultRowHeight="15" x14ac:dyDescent="0.25"/>
  <cols>
    <col min="1" max="1" width="3.42578125" style="1" customWidth="1"/>
    <col min="2" max="2" width="11.42578125" style="1"/>
    <col min="3" max="3" width="11.42578125" style="1" hidden="1" customWidth="1"/>
    <col min="4" max="4" width="15.28515625" style="1" customWidth="1"/>
    <col min="5" max="5" width="8.42578125" style="1" customWidth="1"/>
    <col min="6" max="8" width="16.28515625" style="1" customWidth="1"/>
    <col min="9" max="9" width="13.85546875" style="1" customWidth="1"/>
    <col min="10" max="16384" width="11.42578125" style="1"/>
  </cols>
  <sheetData>
    <row r="1" spans="1:9" x14ac:dyDescent="0.25">
      <c r="A1" s="173"/>
      <c r="B1" s="13" t="s">
        <v>157</v>
      </c>
    </row>
    <row r="2" spans="1:9" x14ac:dyDescent="0.25">
      <c r="B2" s="19" t="s">
        <v>83</v>
      </c>
    </row>
    <row r="3" spans="1:9" x14ac:dyDescent="0.25">
      <c r="B3" s="19" t="s">
        <v>84</v>
      </c>
    </row>
    <row r="4" spans="1:9" ht="15.75" thickBot="1" x14ac:dyDescent="0.3"/>
    <row r="5" spans="1:9" x14ac:dyDescent="0.25">
      <c r="B5" s="29" t="s">
        <v>56</v>
      </c>
      <c r="C5" s="13"/>
      <c r="D5" s="13"/>
      <c r="E5" s="13"/>
      <c r="F5" s="13"/>
      <c r="G5" s="13"/>
      <c r="H5" s="14"/>
      <c r="I5" s="3"/>
    </row>
    <row r="6" spans="1:9" x14ac:dyDescent="0.25">
      <c r="B6" s="30" t="s">
        <v>99</v>
      </c>
      <c r="C6" s="31"/>
      <c r="D6" s="31"/>
      <c r="E6" s="12"/>
      <c r="F6" s="12"/>
      <c r="G6" s="12"/>
      <c r="H6" s="28"/>
      <c r="I6" s="3"/>
    </row>
    <row r="7" spans="1:9" x14ac:dyDescent="0.25">
      <c r="B7" s="30"/>
      <c r="C7" s="31"/>
      <c r="D7" s="32" t="s">
        <v>100</v>
      </c>
      <c r="E7" s="12"/>
      <c r="F7" s="12"/>
      <c r="G7" s="12"/>
      <c r="H7" s="28"/>
      <c r="I7" s="3"/>
    </row>
    <row r="8" spans="1:9" x14ac:dyDescent="0.25">
      <c r="B8" s="30"/>
      <c r="C8" s="31"/>
      <c r="D8" s="32" t="s">
        <v>101</v>
      </c>
      <c r="E8" s="12"/>
      <c r="F8" s="12"/>
      <c r="G8" s="12"/>
      <c r="H8" s="28"/>
      <c r="I8" s="3"/>
    </row>
    <row r="9" spans="1:9" x14ac:dyDescent="0.25">
      <c r="B9" s="30"/>
      <c r="C9" s="31"/>
      <c r="D9" s="32" t="s">
        <v>102</v>
      </c>
      <c r="E9" s="12"/>
      <c r="F9" s="12"/>
      <c r="G9" s="12"/>
      <c r="H9" s="28"/>
      <c r="I9" s="3"/>
    </row>
    <row r="10" spans="1:9" x14ac:dyDescent="0.25">
      <c r="B10" s="30"/>
      <c r="C10" s="31"/>
      <c r="D10" s="172" t="s">
        <v>152</v>
      </c>
      <c r="E10" s="12"/>
      <c r="F10" s="12"/>
      <c r="G10" s="12"/>
      <c r="H10" s="28"/>
      <c r="I10" s="3"/>
    </row>
    <row r="11" spans="1:9" x14ac:dyDescent="0.25">
      <c r="B11" s="30" t="s">
        <v>111</v>
      </c>
      <c r="C11" s="31"/>
      <c r="D11" s="32"/>
      <c r="E11" s="12"/>
      <c r="F11" s="12"/>
      <c r="G11" s="12"/>
      <c r="H11" s="28"/>
      <c r="I11" s="3"/>
    </row>
    <row r="12" spans="1:9" x14ac:dyDescent="0.25">
      <c r="B12" s="26"/>
      <c r="C12" s="4"/>
      <c r="D12" s="27"/>
      <c r="E12" s="4"/>
      <c r="F12" s="4"/>
      <c r="G12" s="4"/>
      <c r="H12" s="5"/>
    </row>
    <row r="13" spans="1:9" x14ac:dyDescent="0.25">
      <c r="B13" s="6" t="s">
        <v>25</v>
      </c>
      <c r="C13" s="7"/>
      <c r="D13" s="7" t="s">
        <v>0</v>
      </c>
      <c r="E13" s="7" t="s">
        <v>106</v>
      </c>
      <c r="F13" s="7" t="s">
        <v>104</v>
      </c>
      <c r="G13" s="7" t="s">
        <v>15</v>
      </c>
      <c r="H13" s="8" t="s">
        <v>31</v>
      </c>
    </row>
    <row r="14" spans="1:9" ht="15.75" thickBot="1" x14ac:dyDescent="0.3">
      <c r="B14" s="33" t="s">
        <v>27</v>
      </c>
      <c r="C14" s="95">
        <f>IF(B14="JBUS",0,IF(B14="MODBUS",1,""))</f>
        <v>1</v>
      </c>
      <c r="D14" s="83" t="s">
        <v>148</v>
      </c>
      <c r="E14" s="35">
        <v>1</v>
      </c>
      <c r="F14" s="35" t="s">
        <v>107</v>
      </c>
      <c r="G14" s="81">
        <f>C14-1+((E14-1)*4)+H14</f>
        <v>1</v>
      </c>
      <c r="H14" s="82">
        <f>IF(F14="Installed length", 1,IF(F14="Leak information",2, IF(F14="Break information",3,"4")))</f>
        <v>1</v>
      </c>
    </row>
    <row r="15" spans="1:9" hidden="1" x14ac:dyDescent="0.25">
      <c r="B15" s="1" t="s">
        <v>26</v>
      </c>
      <c r="E15" s="1">
        <v>1</v>
      </c>
      <c r="F15" s="32" t="s">
        <v>107</v>
      </c>
    </row>
    <row r="16" spans="1:9" hidden="1" x14ac:dyDescent="0.25">
      <c r="B16" s="1" t="s">
        <v>27</v>
      </c>
      <c r="E16" s="1">
        <v>2</v>
      </c>
      <c r="F16" s="32" t="s">
        <v>108</v>
      </c>
    </row>
    <row r="17" spans="5:6" hidden="1" x14ac:dyDescent="0.25">
      <c r="E17" s="1" t="str">
        <f>IF(D14="FG-ALS4",3,"3 --&gt; N/A")</f>
        <v>3 --&gt; N/A</v>
      </c>
      <c r="F17" s="32" t="s">
        <v>109</v>
      </c>
    </row>
    <row r="18" spans="5:6" hidden="1" x14ac:dyDescent="0.25">
      <c r="E18" s="1">
        <v>4</v>
      </c>
      <c r="F18" s="32" t="s">
        <v>110</v>
      </c>
    </row>
  </sheetData>
  <sheetProtection sheet="1" objects="1" scenarios="1" selectLockedCells="1"/>
  <dataValidations count="3">
    <dataValidation type="list" showInputMessage="1" showErrorMessage="1" errorTitle="Select from the list only" error="Select from the list only" promptTitle="Select a zone" prompt="_x000a_    - 1_x000a_or_x000a_    - 2_x000a_or_x000a_    - 3_x000a_or_x000a_    - 4" sqref="E14" xr:uid="{D2E8D76E-B016-4AF8-AEF4-8919BE553862}">
      <formula1>$E$15:$E$18</formula1>
    </dataValidation>
    <dataValidation type="list" showInputMessage="1" showErrorMessage="1" errorTitle="Select from the list only" error="Select from the list only" promptTitle="Select a function" prompt="    - Installed length_x000a_(Total length installed in meters)_x000a__x000a_    - Leak information_x000a_(0 for healthy or 1 for leak)_x000a__x000a_    - Break information_x000a_(0 for healthy or 1 for break)_x000a__x000a_    - Leak location_x000a_(Leak distance in meters)" sqref="F14" xr:uid="{579E36FD-D86C-4035-9AB5-0BE430BE75CF}">
      <formula1>$F$15:$F$18</formula1>
    </dataValidation>
    <dataValidation type="list" showInputMessage="1" showErrorMessage="1" errorTitle="Select from the list only" error="Select from the list only" promptTitle="Select a protocol" prompt="_x000a_    - JBUS_x000a_or_x000a_    - MODBUS" sqref="B14" xr:uid="{E3668891-8242-4A9A-99AA-AEA39E8DB57C}">
      <formula1>$B$15:$B$16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1D05EE-BD8A-4900-8211-449B2CB66A9B}">
  <sheetPr codeName="Feuil20"/>
  <dimension ref="A1:Q19"/>
  <sheetViews>
    <sheetView zoomScaleNormal="100" workbookViewId="0"/>
  </sheetViews>
  <sheetFormatPr baseColWidth="10" defaultRowHeight="15" x14ac:dyDescent="0.25"/>
  <cols>
    <col min="1" max="1" width="2.85546875" style="15" customWidth="1"/>
    <col min="2" max="16384" width="11.42578125" style="15"/>
  </cols>
  <sheetData>
    <row r="1" spans="1:17" ht="15" customHeight="1" thickBot="1" x14ac:dyDescent="0.3">
      <c r="A1" s="174"/>
    </row>
    <row r="2" spans="1:17" x14ac:dyDescent="0.25">
      <c r="B2" s="137" t="s">
        <v>62</v>
      </c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9"/>
    </row>
    <row r="3" spans="1:17" x14ac:dyDescent="0.25">
      <c r="B3" s="36">
        <v>15</v>
      </c>
      <c r="C3" s="37">
        <v>14</v>
      </c>
      <c r="D3" s="37">
        <v>13</v>
      </c>
      <c r="E3" s="37">
        <v>12</v>
      </c>
      <c r="F3" s="37">
        <v>11</v>
      </c>
      <c r="G3" s="37">
        <v>10</v>
      </c>
      <c r="H3" s="37">
        <v>9</v>
      </c>
      <c r="I3" s="37">
        <v>8</v>
      </c>
      <c r="J3" s="37">
        <v>7</v>
      </c>
      <c r="K3" s="37">
        <v>6</v>
      </c>
      <c r="L3" s="37">
        <v>5</v>
      </c>
      <c r="M3" s="37">
        <v>4</v>
      </c>
      <c r="N3" s="37">
        <v>3</v>
      </c>
      <c r="O3" s="37">
        <v>2</v>
      </c>
      <c r="P3" s="37">
        <v>1</v>
      </c>
      <c r="Q3" s="38">
        <v>0</v>
      </c>
    </row>
    <row r="4" spans="1:17" ht="15.75" thickBot="1" x14ac:dyDescent="0.3">
      <c r="B4" s="161" t="s">
        <v>112</v>
      </c>
      <c r="C4" s="162"/>
      <c r="D4" s="162"/>
      <c r="E4" s="162"/>
      <c r="F4" s="162"/>
      <c r="G4" s="162"/>
      <c r="H4" s="162"/>
      <c r="I4" s="162"/>
      <c r="J4" s="162"/>
      <c r="K4" s="162"/>
      <c r="L4" s="162"/>
      <c r="M4" s="162"/>
      <c r="N4" s="162"/>
      <c r="O4" s="162"/>
      <c r="P4" s="162"/>
      <c r="Q4" s="163"/>
    </row>
    <row r="6" spans="1:17" ht="15.75" thickBot="1" x14ac:dyDescent="0.3"/>
    <row r="7" spans="1:17" x14ac:dyDescent="0.25">
      <c r="B7" s="140" t="s">
        <v>69</v>
      </c>
      <c r="C7" s="141"/>
      <c r="D7" s="141"/>
      <c r="E7" s="141"/>
      <c r="F7" s="141"/>
      <c r="G7" s="141"/>
      <c r="H7" s="141"/>
      <c r="I7" s="141"/>
      <c r="J7" s="141"/>
      <c r="K7" s="141"/>
      <c r="L7" s="141"/>
      <c r="M7" s="141"/>
      <c r="N7" s="141"/>
      <c r="O7" s="141"/>
      <c r="P7" s="141"/>
      <c r="Q7" s="142"/>
    </row>
    <row r="8" spans="1:17" x14ac:dyDescent="0.25">
      <c r="B8" s="45">
        <v>15</v>
      </c>
      <c r="C8" s="46">
        <v>14</v>
      </c>
      <c r="D8" s="46">
        <v>13</v>
      </c>
      <c r="E8" s="46">
        <v>12</v>
      </c>
      <c r="F8" s="46">
        <v>11</v>
      </c>
      <c r="G8" s="46">
        <v>10</v>
      </c>
      <c r="H8" s="46">
        <v>9</v>
      </c>
      <c r="I8" s="46">
        <v>8</v>
      </c>
      <c r="J8" s="46">
        <v>7</v>
      </c>
      <c r="K8" s="46">
        <v>6</v>
      </c>
      <c r="L8" s="46">
        <v>5</v>
      </c>
      <c r="M8" s="46">
        <v>4</v>
      </c>
      <c r="N8" s="46">
        <v>3</v>
      </c>
      <c r="O8" s="46">
        <v>2</v>
      </c>
      <c r="P8" s="46">
        <v>1</v>
      </c>
      <c r="Q8" s="47">
        <v>0</v>
      </c>
    </row>
    <row r="9" spans="1:17" ht="15.75" thickBot="1" x14ac:dyDescent="0.3">
      <c r="B9" s="48" t="s">
        <v>63</v>
      </c>
      <c r="C9" s="49" t="s">
        <v>63</v>
      </c>
      <c r="D9" s="49" t="s">
        <v>63</v>
      </c>
      <c r="E9" s="49" t="s">
        <v>63</v>
      </c>
      <c r="F9" s="49" t="s">
        <v>63</v>
      </c>
      <c r="G9" s="49" t="s">
        <v>63</v>
      </c>
      <c r="H9" s="49" t="s">
        <v>63</v>
      </c>
      <c r="I9" s="49" t="s">
        <v>63</v>
      </c>
      <c r="J9" s="49" t="s">
        <v>63</v>
      </c>
      <c r="K9" s="49" t="s">
        <v>63</v>
      </c>
      <c r="L9" s="49" t="s">
        <v>63</v>
      </c>
      <c r="M9" s="50" t="s">
        <v>65</v>
      </c>
      <c r="N9" s="96" t="s">
        <v>63</v>
      </c>
      <c r="O9" s="96" t="s">
        <v>63</v>
      </c>
      <c r="P9" s="96" t="s">
        <v>63</v>
      </c>
      <c r="Q9" s="131" t="s">
        <v>63</v>
      </c>
    </row>
    <row r="11" spans="1:17" ht="15.75" thickBot="1" x14ac:dyDescent="0.3"/>
    <row r="12" spans="1:17" x14ac:dyDescent="0.25">
      <c r="B12" s="143" t="s">
        <v>74</v>
      </c>
      <c r="C12" s="144"/>
      <c r="D12" s="144"/>
      <c r="E12" s="144"/>
      <c r="F12" s="144"/>
      <c r="G12" s="144"/>
      <c r="H12" s="144"/>
      <c r="I12" s="144"/>
      <c r="J12" s="144"/>
      <c r="K12" s="144"/>
      <c r="L12" s="144"/>
      <c r="M12" s="144"/>
      <c r="N12" s="144"/>
      <c r="O12" s="144"/>
      <c r="P12" s="144"/>
      <c r="Q12" s="145"/>
    </row>
    <row r="13" spans="1:17" x14ac:dyDescent="0.25">
      <c r="B13" s="52">
        <v>15</v>
      </c>
      <c r="C13" s="53">
        <v>14</v>
      </c>
      <c r="D13" s="53">
        <v>13</v>
      </c>
      <c r="E13" s="53">
        <v>12</v>
      </c>
      <c r="F13" s="53">
        <v>11</v>
      </c>
      <c r="G13" s="53">
        <v>10</v>
      </c>
      <c r="H13" s="53">
        <v>9</v>
      </c>
      <c r="I13" s="53">
        <v>8</v>
      </c>
      <c r="J13" s="53">
        <v>7</v>
      </c>
      <c r="K13" s="53">
        <v>6</v>
      </c>
      <c r="L13" s="53">
        <v>5</v>
      </c>
      <c r="M13" s="53">
        <v>4</v>
      </c>
      <c r="N13" s="53">
        <v>3</v>
      </c>
      <c r="O13" s="53">
        <v>2</v>
      </c>
      <c r="P13" s="53">
        <v>1</v>
      </c>
      <c r="Q13" s="54">
        <v>0</v>
      </c>
    </row>
    <row r="14" spans="1:17" ht="47.25" customHeight="1" thickBot="1" x14ac:dyDescent="0.3">
      <c r="B14" s="97" t="s">
        <v>63</v>
      </c>
      <c r="C14" s="98" t="s">
        <v>63</v>
      </c>
      <c r="D14" s="98" t="s">
        <v>63</v>
      </c>
      <c r="E14" s="98" t="s">
        <v>63</v>
      </c>
      <c r="F14" s="98" t="s">
        <v>63</v>
      </c>
      <c r="G14" s="98" t="s">
        <v>63</v>
      </c>
      <c r="H14" s="98" t="s">
        <v>63</v>
      </c>
      <c r="I14" s="98" t="s">
        <v>63</v>
      </c>
      <c r="J14" s="171" t="s">
        <v>154</v>
      </c>
      <c r="K14" s="98" t="s">
        <v>63</v>
      </c>
      <c r="L14" s="98" t="s">
        <v>63</v>
      </c>
      <c r="M14" s="98" t="s">
        <v>63</v>
      </c>
      <c r="N14" s="99" t="s">
        <v>63</v>
      </c>
      <c r="O14" s="99" t="s">
        <v>63</v>
      </c>
      <c r="P14" s="171" t="s">
        <v>153</v>
      </c>
      <c r="Q14" s="170" t="s">
        <v>156</v>
      </c>
    </row>
    <row r="16" spans="1:17" ht="15.75" thickBot="1" x14ac:dyDescent="0.3"/>
    <row r="17" spans="2:17" x14ac:dyDescent="0.25">
      <c r="B17" s="149" t="s">
        <v>76</v>
      </c>
      <c r="C17" s="150"/>
      <c r="D17" s="150"/>
      <c r="E17" s="150"/>
      <c r="F17" s="150"/>
      <c r="G17" s="150"/>
      <c r="H17" s="150"/>
      <c r="I17" s="150"/>
      <c r="J17" s="150"/>
      <c r="K17" s="150"/>
      <c r="L17" s="150"/>
      <c r="M17" s="150"/>
      <c r="N17" s="150"/>
      <c r="O17" s="150"/>
      <c r="P17" s="150"/>
      <c r="Q17" s="151"/>
    </row>
    <row r="18" spans="2:17" x14ac:dyDescent="0.25">
      <c r="B18" s="55">
        <v>15</v>
      </c>
      <c r="C18" s="56">
        <v>14</v>
      </c>
      <c r="D18" s="56">
        <v>13</v>
      </c>
      <c r="E18" s="56">
        <v>12</v>
      </c>
      <c r="F18" s="56">
        <v>11</v>
      </c>
      <c r="G18" s="56">
        <v>10</v>
      </c>
      <c r="H18" s="56">
        <v>9</v>
      </c>
      <c r="I18" s="56">
        <v>8</v>
      </c>
      <c r="J18" s="56">
        <v>7</v>
      </c>
      <c r="K18" s="56">
        <v>6</v>
      </c>
      <c r="L18" s="56">
        <v>5</v>
      </c>
      <c r="M18" s="56">
        <v>4</v>
      </c>
      <c r="N18" s="56">
        <v>3</v>
      </c>
      <c r="O18" s="56">
        <v>2</v>
      </c>
      <c r="P18" s="56">
        <v>1</v>
      </c>
      <c r="Q18" s="57">
        <v>0</v>
      </c>
    </row>
    <row r="19" spans="2:17" ht="15.75" thickBot="1" x14ac:dyDescent="0.3">
      <c r="B19" s="158" t="s">
        <v>155</v>
      </c>
      <c r="C19" s="159"/>
      <c r="D19" s="159"/>
      <c r="E19" s="159"/>
      <c r="F19" s="159"/>
      <c r="G19" s="159"/>
      <c r="H19" s="159"/>
      <c r="I19" s="159"/>
      <c r="J19" s="159"/>
      <c r="K19" s="159"/>
      <c r="L19" s="159"/>
      <c r="M19" s="159"/>
      <c r="N19" s="159"/>
      <c r="O19" s="159"/>
      <c r="P19" s="159"/>
      <c r="Q19" s="160"/>
    </row>
  </sheetData>
  <sheetProtection sheet="1" objects="1" scenarios="1" selectLockedCells="1"/>
  <mergeCells count="6">
    <mergeCell ref="B2:Q2"/>
    <mergeCell ref="B4:Q4"/>
    <mergeCell ref="B7:Q7"/>
    <mergeCell ref="B12:Q12"/>
    <mergeCell ref="B17:Q17"/>
    <mergeCell ref="B19:Q19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Feuil16"/>
  <dimension ref="A1:H18"/>
  <sheetViews>
    <sheetView workbookViewId="0">
      <selection activeCell="B14" sqref="B14"/>
    </sheetView>
  </sheetViews>
  <sheetFormatPr baseColWidth="10" defaultRowHeight="15" x14ac:dyDescent="0.25"/>
  <cols>
    <col min="1" max="1" width="3.42578125" style="1" customWidth="1"/>
    <col min="2" max="2" width="11.42578125" style="1"/>
    <col min="3" max="3" width="11.42578125" style="1" customWidth="1"/>
    <col min="4" max="4" width="15.28515625" style="1" customWidth="1"/>
    <col min="5" max="7" width="16.28515625" style="1" customWidth="1"/>
    <col min="8" max="8" width="13.85546875" style="1" customWidth="1"/>
    <col min="9" max="16384" width="11.42578125" style="1"/>
  </cols>
  <sheetData>
    <row r="1" spans="1:8" x14ac:dyDescent="0.25">
      <c r="A1" s="173"/>
      <c r="B1" s="13" t="s">
        <v>115</v>
      </c>
    </row>
    <row r="2" spans="1:8" x14ac:dyDescent="0.25">
      <c r="B2" s="19" t="s">
        <v>83</v>
      </c>
    </row>
    <row r="3" spans="1:8" x14ac:dyDescent="0.25">
      <c r="B3" s="19" t="s">
        <v>84</v>
      </c>
    </row>
    <row r="4" spans="1:8" ht="15.75" thickBot="1" x14ac:dyDescent="0.3"/>
    <row r="5" spans="1:8" x14ac:dyDescent="0.25">
      <c r="B5" s="29" t="s">
        <v>56</v>
      </c>
      <c r="C5" s="13"/>
      <c r="D5" s="13"/>
      <c r="E5" s="13"/>
      <c r="F5" s="13"/>
      <c r="G5" s="14"/>
      <c r="H5" s="3"/>
    </row>
    <row r="6" spans="1:8" x14ac:dyDescent="0.25">
      <c r="B6" s="30" t="s">
        <v>116</v>
      </c>
      <c r="C6" s="31"/>
      <c r="D6" s="31"/>
      <c r="E6" s="12"/>
      <c r="F6" s="12"/>
      <c r="G6" s="28"/>
      <c r="H6" s="3"/>
    </row>
    <row r="7" spans="1:8" x14ac:dyDescent="0.25">
      <c r="B7" s="30"/>
      <c r="C7" s="31"/>
      <c r="D7" s="32" t="s">
        <v>100</v>
      </c>
      <c r="E7" s="12"/>
      <c r="F7" s="12"/>
      <c r="G7" s="28"/>
      <c r="H7" s="3"/>
    </row>
    <row r="8" spans="1:8" x14ac:dyDescent="0.25">
      <c r="B8" s="30"/>
      <c r="C8" s="31"/>
      <c r="D8" s="32" t="s">
        <v>101</v>
      </c>
      <c r="E8" s="12"/>
      <c r="F8" s="12"/>
      <c r="G8" s="28"/>
      <c r="H8" s="3"/>
    </row>
    <row r="9" spans="1:8" x14ac:dyDescent="0.25">
      <c r="B9" s="30"/>
      <c r="C9" s="31"/>
      <c r="D9" s="32" t="s">
        <v>102</v>
      </c>
      <c r="E9" s="12"/>
      <c r="F9" s="12"/>
      <c r="G9" s="28"/>
      <c r="H9" s="3"/>
    </row>
    <row r="10" spans="1:8" x14ac:dyDescent="0.25">
      <c r="B10" s="30"/>
      <c r="C10" s="31"/>
      <c r="D10" s="172" t="s">
        <v>151</v>
      </c>
      <c r="E10" s="12"/>
      <c r="F10" s="12"/>
      <c r="G10" s="28"/>
      <c r="H10" s="3"/>
    </row>
    <row r="11" spans="1:8" x14ac:dyDescent="0.25">
      <c r="B11" s="30" t="s">
        <v>111</v>
      </c>
      <c r="C11" s="31"/>
      <c r="D11" s="32"/>
      <c r="E11" s="12"/>
      <c r="F11" s="12"/>
      <c r="G11" s="28"/>
      <c r="H11" s="3"/>
    </row>
    <row r="12" spans="1:8" x14ac:dyDescent="0.25">
      <c r="B12" s="26"/>
      <c r="C12" s="4"/>
      <c r="D12" s="27"/>
      <c r="E12" s="4"/>
      <c r="F12" s="4"/>
      <c r="G12" s="5"/>
    </row>
    <row r="13" spans="1:8" x14ac:dyDescent="0.25">
      <c r="B13" s="6" t="s">
        <v>25</v>
      </c>
      <c r="C13" s="7"/>
      <c r="D13" s="7" t="s">
        <v>0</v>
      </c>
      <c r="E13" s="7" t="s">
        <v>104</v>
      </c>
      <c r="F13" s="7" t="s">
        <v>15</v>
      </c>
      <c r="G13" s="8" t="s">
        <v>31</v>
      </c>
    </row>
    <row r="14" spans="1:8" ht="15.75" thickBot="1" x14ac:dyDescent="0.3">
      <c r="B14" s="33" t="s">
        <v>27</v>
      </c>
      <c r="C14" s="95">
        <f>IF(B14="JBUS",0,IF(B14="MODBUS",1,""))</f>
        <v>1</v>
      </c>
      <c r="D14" s="83" t="s">
        <v>117</v>
      </c>
      <c r="E14" s="35" t="s">
        <v>107</v>
      </c>
      <c r="F14" s="81">
        <f>C14-1+G14</f>
        <v>1</v>
      </c>
      <c r="G14" s="82">
        <f>IF(E14="Installed length", 1,IF(E14="Leak information",2, IF(E14="Break information",3,"4")))</f>
        <v>1</v>
      </c>
    </row>
    <row r="15" spans="1:8" hidden="1" x14ac:dyDescent="0.25">
      <c r="B15" s="1" t="s">
        <v>26</v>
      </c>
      <c r="E15" s="32" t="s">
        <v>107</v>
      </c>
    </row>
    <row r="16" spans="1:8" hidden="1" x14ac:dyDescent="0.25">
      <c r="B16" s="1" t="s">
        <v>27</v>
      </c>
      <c r="E16" s="32" t="s">
        <v>108</v>
      </c>
    </row>
    <row r="17" spans="5:5" hidden="1" x14ac:dyDescent="0.25">
      <c r="E17" s="32" t="s">
        <v>109</v>
      </c>
    </row>
    <row r="18" spans="5:5" hidden="1" x14ac:dyDescent="0.25">
      <c r="E18" s="32" t="s">
        <v>110</v>
      </c>
    </row>
  </sheetData>
  <sheetProtection sheet="1" objects="1" scenarios="1" selectLockedCells="1"/>
  <dataValidations count="2">
    <dataValidation type="list" showInputMessage="1" showErrorMessage="1" errorTitle="Select from the list only" error="Select from the list only" promptTitle="Select a function" prompt="    - Installed length_x000a_(Total length installed in meters)_x000a__x000a_    - Leak information_x000a_(0 for healthy or 1 for leak)_x000a__x000a_    - Break information_x000a_(0 for healthy or 1 for break)_x000a__x000a_    - Leak location_x000a_(Leak distance in meters)" sqref="E14" xr:uid="{00000000-0002-0000-0800-000000000000}">
      <formula1>$E$15:$E$18</formula1>
    </dataValidation>
    <dataValidation type="list" showInputMessage="1" showErrorMessage="1" errorTitle="Select from the list only" error="Select from the list only" promptTitle="Select a protocol" prompt="_x000a_    - JBUS_x000a_or_x000a_    - MODBUS" sqref="B14" xr:uid="{00000000-0002-0000-0800-000001000000}">
      <formula1>$B$15:$B$16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7E098C-FF59-49FA-9F75-9C441F629B80}">
  <sheetPr codeName="Feuil15"/>
  <dimension ref="A1:Q19"/>
  <sheetViews>
    <sheetView zoomScaleNormal="100" workbookViewId="0"/>
  </sheetViews>
  <sheetFormatPr baseColWidth="10" defaultRowHeight="15" x14ac:dyDescent="0.25"/>
  <cols>
    <col min="1" max="1" width="2.85546875" style="15" customWidth="1"/>
    <col min="2" max="16384" width="11.42578125" style="15"/>
  </cols>
  <sheetData>
    <row r="1" spans="1:17" ht="15" customHeight="1" thickBot="1" x14ac:dyDescent="0.3">
      <c r="A1" s="174"/>
    </row>
    <row r="2" spans="1:17" x14ac:dyDescent="0.25">
      <c r="B2" s="137" t="s">
        <v>62</v>
      </c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9"/>
    </row>
    <row r="3" spans="1:17" x14ac:dyDescent="0.25">
      <c r="B3" s="36">
        <v>15</v>
      </c>
      <c r="C3" s="37">
        <v>14</v>
      </c>
      <c r="D3" s="37">
        <v>13</v>
      </c>
      <c r="E3" s="37">
        <v>12</v>
      </c>
      <c r="F3" s="37">
        <v>11</v>
      </c>
      <c r="G3" s="37">
        <v>10</v>
      </c>
      <c r="H3" s="37">
        <v>9</v>
      </c>
      <c r="I3" s="37">
        <v>8</v>
      </c>
      <c r="J3" s="37">
        <v>7</v>
      </c>
      <c r="K3" s="37">
        <v>6</v>
      </c>
      <c r="L3" s="37">
        <v>5</v>
      </c>
      <c r="M3" s="37">
        <v>4</v>
      </c>
      <c r="N3" s="37">
        <v>3</v>
      </c>
      <c r="O3" s="37">
        <v>2</v>
      </c>
      <c r="P3" s="37">
        <v>1</v>
      </c>
      <c r="Q3" s="38">
        <v>0</v>
      </c>
    </row>
    <row r="4" spans="1:17" ht="15.75" thickBot="1" x14ac:dyDescent="0.3">
      <c r="B4" s="161" t="s">
        <v>112</v>
      </c>
      <c r="C4" s="162"/>
      <c r="D4" s="162"/>
      <c r="E4" s="162"/>
      <c r="F4" s="162"/>
      <c r="G4" s="162"/>
      <c r="H4" s="162"/>
      <c r="I4" s="162"/>
      <c r="J4" s="162"/>
      <c r="K4" s="162"/>
      <c r="L4" s="162"/>
      <c r="M4" s="162"/>
      <c r="N4" s="162"/>
      <c r="O4" s="162"/>
      <c r="P4" s="162"/>
      <c r="Q4" s="163"/>
    </row>
    <row r="6" spans="1:17" ht="15.75" thickBot="1" x14ac:dyDescent="0.3"/>
    <row r="7" spans="1:17" x14ac:dyDescent="0.25">
      <c r="B7" s="140" t="s">
        <v>69</v>
      </c>
      <c r="C7" s="141"/>
      <c r="D7" s="141"/>
      <c r="E7" s="141"/>
      <c r="F7" s="141"/>
      <c r="G7" s="141"/>
      <c r="H7" s="141"/>
      <c r="I7" s="141"/>
      <c r="J7" s="141"/>
      <c r="K7" s="141"/>
      <c r="L7" s="141"/>
      <c r="M7" s="141"/>
      <c r="N7" s="141"/>
      <c r="O7" s="141"/>
      <c r="P7" s="141"/>
      <c r="Q7" s="142"/>
    </row>
    <row r="8" spans="1:17" x14ac:dyDescent="0.25">
      <c r="B8" s="45">
        <v>15</v>
      </c>
      <c r="C8" s="46">
        <v>14</v>
      </c>
      <c r="D8" s="46">
        <v>13</v>
      </c>
      <c r="E8" s="46">
        <v>12</v>
      </c>
      <c r="F8" s="46">
        <v>11</v>
      </c>
      <c r="G8" s="46">
        <v>10</v>
      </c>
      <c r="H8" s="46">
        <v>9</v>
      </c>
      <c r="I8" s="46">
        <v>8</v>
      </c>
      <c r="J8" s="46">
        <v>7</v>
      </c>
      <c r="K8" s="46">
        <v>6</v>
      </c>
      <c r="L8" s="46">
        <v>5</v>
      </c>
      <c r="M8" s="46">
        <v>4</v>
      </c>
      <c r="N8" s="46">
        <v>3</v>
      </c>
      <c r="O8" s="46">
        <v>2</v>
      </c>
      <c r="P8" s="46">
        <v>1</v>
      </c>
      <c r="Q8" s="47">
        <v>0</v>
      </c>
    </row>
    <row r="9" spans="1:17" ht="15.75" thickBot="1" x14ac:dyDescent="0.3">
      <c r="B9" s="48" t="s">
        <v>63</v>
      </c>
      <c r="C9" s="49" t="s">
        <v>63</v>
      </c>
      <c r="D9" s="49" t="s">
        <v>63</v>
      </c>
      <c r="E9" s="49" t="s">
        <v>63</v>
      </c>
      <c r="F9" s="49" t="s">
        <v>63</v>
      </c>
      <c r="G9" s="49" t="s">
        <v>63</v>
      </c>
      <c r="H9" s="49" t="s">
        <v>63</v>
      </c>
      <c r="I9" s="49" t="s">
        <v>63</v>
      </c>
      <c r="J9" s="49" t="s">
        <v>63</v>
      </c>
      <c r="K9" s="49" t="s">
        <v>63</v>
      </c>
      <c r="L9" s="49" t="s">
        <v>63</v>
      </c>
      <c r="M9" s="50" t="s">
        <v>65</v>
      </c>
      <c r="N9" s="96" t="s">
        <v>63</v>
      </c>
      <c r="O9" s="96" t="s">
        <v>63</v>
      </c>
      <c r="P9" s="96" t="s">
        <v>63</v>
      </c>
      <c r="Q9" s="131" t="s">
        <v>63</v>
      </c>
    </row>
    <row r="11" spans="1:17" ht="15.75" thickBot="1" x14ac:dyDescent="0.3"/>
    <row r="12" spans="1:17" x14ac:dyDescent="0.25">
      <c r="B12" s="143" t="s">
        <v>74</v>
      </c>
      <c r="C12" s="144"/>
      <c r="D12" s="144"/>
      <c r="E12" s="144"/>
      <c r="F12" s="144"/>
      <c r="G12" s="144"/>
      <c r="H12" s="144"/>
      <c r="I12" s="144"/>
      <c r="J12" s="144"/>
      <c r="K12" s="144"/>
      <c r="L12" s="144"/>
      <c r="M12" s="144"/>
      <c r="N12" s="144"/>
      <c r="O12" s="144"/>
      <c r="P12" s="144"/>
      <c r="Q12" s="145"/>
    </row>
    <row r="13" spans="1:17" x14ac:dyDescent="0.25">
      <c r="B13" s="52">
        <v>15</v>
      </c>
      <c r="C13" s="53">
        <v>14</v>
      </c>
      <c r="D13" s="53">
        <v>13</v>
      </c>
      <c r="E13" s="53">
        <v>12</v>
      </c>
      <c r="F13" s="53">
        <v>11</v>
      </c>
      <c r="G13" s="53">
        <v>10</v>
      </c>
      <c r="H13" s="53">
        <v>9</v>
      </c>
      <c r="I13" s="53">
        <v>8</v>
      </c>
      <c r="J13" s="53">
        <v>7</v>
      </c>
      <c r="K13" s="53">
        <v>6</v>
      </c>
      <c r="L13" s="53">
        <v>5</v>
      </c>
      <c r="M13" s="53">
        <v>4</v>
      </c>
      <c r="N13" s="53">
        <v>3</v>
      </c>
      <c r="O13" s="53">
        <v>2</v>
      </c>
      <c r="P13" s="53">
        <v>1</v>
      </c>
      <c r="Q13" s="54">
        <v>0</v>
      </c>
    </row>
    <row r="14" spans="1:17" ht="15.75" thickBot="1" x14ac:dyDescent="0.3">
      <c r="B14" s="97" t="s">
        <v>63</v>
      </c>
      <c r="C14" s="98" t="s">
        <v>63</v>
      </c>
      <c r="D14" s="98" t="s">
        <v>63</v>
      </c>
      <c r="E14" s="98" t="s">
        <v>63</v>
      </c>
      <c r="F14" s="98" t="s">
        <v>63</v>
      </c>
      <c r="G14" s="98" t="s">
        <v>63</v>
      </c>
      <c r="H14" s="98" t="s">
        <v>63</v>
      </c>
      <c r="I14" s="98" t="s">
        <v>63</v>
      </c>
      <c r="J14" s="132" t="s">
        <v>113</v>
      </c>
      <c r="K14" s="98" t="s">
        <v>63</v>
      </c>
      <c r="L14" s="98" t="s">
        <v>63</v>
      </c>
      <c r="M14" s="98" t="s">
        <v>63</v>
      </c>
      <c r="N14" s="99" t="s">
        <v>63</v>
      </c>
      <c r="O14" s="99" t="s">
        <v>63</v>
      </c>
      <c r="P14" s="99" t="s">
        <v>63</v>
      </c>
      <c r="Q14" s="100" t="s">
        <v>113</v>
      </c>
    </row>
    <row r="16" spans="1:17" ht="15.75" thickBot="1" x14ac:dyDescent="0.3"/>
    <row r="17" spans="2:17" x14ac:dyDescent="0.25">
      <c r="B17" s="149" t="s">
        <v>76</v>
      </c>
      <c r="C17" s="150"/>
      <c r="D17" s="150"/>
      <c r="E17" s="150"/>
      <c r="F17" s="150"/>
      <c r="G17" s="150"/>
      <c r="H17" s="150"/>
      <c r="I17" s="150"/>
      <c r="J17" s="150"/>
      <c r="K17" s="150"/>
      <c r="L17" s="150"/>
      <c r="M17" s="150"/>
      <c r="N17" s="150"/>
      <c r="O17" s="150"/>
      <c r="P17" s="150"/>
      <c r="Q17" s="151"/>
    </row>
    <row r="18" spans="2:17" x14ac:dyDescent="0.25">
      <c r="B18" s="55">
        <v>15</v>
      </c>
      <c r="C18" s="56">
        <v>14</v>
      </c>
      <c r="D18" s="56">
        <v>13</v>
      </c>
      <c r="E18" s="56">
        <v>12</v>
      </c>
      <c r="F18" s="56">
        <v>11</v>
      </c>
      <c r="G18" s="56">
        <v>10</v>
      </c>
      <c r="H18" s="56">
        <v>9</v>
      </c>
      <c r="I18" s="56">
        <v>8</v>
      </c>
      <c r="J18" s="56">
        <v>7</v>
      </c>
      <c r="K18" s="56">
        <v>6</v>
      </c>
      <c r="L18" s="56">
        <v>5</v>
      </c>
      <c r="M18" s="56">
        <v>4</v>
      </c>
      <c r="N18" s="56">
        <v>3</v>
      </c>
      <c r="O18" s="56">
        <v>2</v>
      </c>
      <c r="P18" s="56">
        <v>1</v>
      </c>
      <c r="Q18" s="57">
        <v>0</v>
      </c>
    </row>
    <row r="19" spans="2:17" ht="15.75" thickBot="1" x14ac:dyDescent="0.3">
      <c r="B19" s="158" t="s">
        <v>150</v>
      </c>
      <c r="C19" s="159"/>
      <c r="D19" s="159"/>
      <c r="E19" s="159"/>
      <c r="F19" s="159"/>
      <c r="G19" s="159"/>
      <c r="H19" s="159"/>
      <c r="I19" s="159"/>
      <c r="J19" s="159"/>
      <c r="K19" s="159"/>
      <c r="L19" s="159"/>
      <c r="M19" s="159"/>
      <c r="N19" s="159"/>
      <c r="O19" s="159"/>
      <c r="P19" s="159"/>
      <c r="Q19" s="160"/>
    </row>
  </sheetData>
  <sheetProtection sheet="1" objects="1" scenarios="1" selectLockedCells="1"/>
  <mergeCells count="6">
    <mergeCell ref="B2:Q2"/>
    <mergeCell ref="B4:Q4"/>
    <mergeCell ref="B7:Q7"/>
    <mergeCell ref="B12:Q12"/>
    <mergeCell ref="B17:Q17"/>
    <mergeCell ref="B19:Q19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CB67DB-A6E9-4E23-AAFD-CD24EB576458}">
  <sheetPr codeName="Feuil18"/>
  <dimension ref="A1:R9"/>
  <sheetViews>
    <sheetView workbookViewId="0">
      <selection activeCell="I1" sqref="I1:J1"/>
    </sheetView>
  </sheetViews>
  <sheetFormatPr baseColWidth="10" defaultRowHeight="15" x14ac:dyDescent="0.25"/>
  <cols>
    <col min="1" max="18" width="3.140625" customWidth="1"/>
  </cols>
  <sheetData>
    <row r="1" spans="1:18" ht="15.75" x14ac:dyDescent="0.25">
      <c r="A1" s="164" t="s">
        <v>130</v>
      </c>
      <c r="B1" s="164"/>
      <c r="C1" s="164"/>
      <c r="D1" s="164"/>
      <c r="E1" s="164"/>
      <c r="F1" s="164"/>
      <c r="G1" s="164"/>
      <c r="H1" s="164"/>
      <c r="I1" s="165">
        <v>0</v>
      </c>
      <c r="J1" s="165"/>
    </row>
    <row r="2" spans="1:18" x14ac:dyDescent="0.25">
      <c r="B2" s="122" t="str">
        <f>DEC2BIN(I1)</f>
        <v>0</v>
      </c>
    </row>
    <row r="3" spans="1:18" x14ac:dyDescent="0.25">
      <c r="A3" s="123" t="s">
        <v>131</v>
      </c>
    </row>
    <row r="5" spans="1:18" ht="18.75" x14ac:dyDescent="0.3">
      <c r="B5" s="124"/>
      <c r="C5" s="166" t="s">
        <v>132</v>
      </c>
      <c r="D5" s="166"/>
      <c r="E5" s="166"/>
      <c r="F5" s="125"/>
      <c r="G5" s="125"/>
      <c r="H5" s="125"/>
      <c r="I5" s="125"/>
      <c r="J5" s="125"/>
      <c r="K5" s="125"/>
      <c r="L5" s="125"/>
      <c r="M5" s="125"/>
      <c r="N5" s="125"/>
      <c r="O5" s="166" t="s">
        <v>133</v>
      </c>
      <c r="P5" s="166"/>
      <c r="Q5" s="166"/>
      <c r="R5" s="124"/>
    </row>
    <row r="6" spans="1:18" ht="18.75" x14ac:dyDescent="0.3">
      <c r="B6" s="124"/>
      <c r="C6" s="126">
        <f>IF(I1&gt;127,1,0)</f>
        <v>0</v>
      </c>
      <c r="D6" s="124"/>
      <c r="E6" s="126">
        <f>IF(C9&gt;63,1,0)</f>
        <v>0</v>
      </c>
      <c r="F6" s="125"/>
      <c r="G6" s="126">
        <f>IF(E9&gt;31,1,0)</f>
        <v>0</v>
      </c>
      <c r="H6" s="125"/>
      <c r="I6" s="126">
        <f>IF(G9&gt;15,1,0)</f>
        <v>0</v>
      </c>
      <c r="J6" s="124"/>
      <c r="K6" s="126">
        <f>IF(I9&gt;7,1,0)</f>
        <v>0</v>
      </c>
      <c r="L6" s="124"/>
      <c r="M6" s="126">
        <f>IF(K9&gt;3,1,0)</f>
        <v>0</v>
      </c>
      <c r="N6" s="124"/>
      <c r="O6" s="126">
        <f>IF(M9&gt;1,1,0)</f>
        <v>0</v>
      </c>
      <c r="P6" s="124"/>
      <c r="Q6" s="126">
        <f>IF(O9&gt;0,1,0)</f>
        <v>0</v>
      </c>
      <c r="R6" s="124"/>
    </row>
    <row r="7" spans="1:18" ht="18.75" x14ac:dyDescent="0.25">
      <c r="B7" s="124"/>
      <c r="C7" s="126">
        <f>IF(C6=0,1,0)</f>
        <v>1</v>
      </c>
      <c r="D7" s="124"/>
      <c r="E7" s="126">
        <f>IF(E6=0,1,0)</f>
        <v>1</v>
      </c>
      <c r="F7" s="124"/>
      <c r="G7" s="126">
        <f>IF(G6=0,1,0)</f>
        <v>1</v>
      </c>
      <c r="H7" s="124"/>
      <c r="I7" s="126">
        <f>IF(I6=0,1,0)</f>
        <v>1</v>
      </c>
      <c r="J7" s="124"/>
      <c r="K7" s="126">
        <f>IF(K6=0,1,0)</f>
        <v>1</v>
      </c>
      <c r="L7" s="124"/>
      <c r="M7" s="126">
        <f>IF(M6=0,1,0)</f>
        <v>1</v>
      </c>
      <c r="N7" s="124"/>
      <c r="O7" s="126">
        <f>IF(O6=0,1,0)</f>
        <v>1</v>
      </c>
      <c r="P7" s="124"/>
      <c r="Q7" s="126">
        <f>IF(Q6=0,1,0)</f>
        <v>1</v>
      </c>
      <c r="R7" s="124"/>
    </row>
    <row r="8" spans="1:18" ht="18.75" x14ac:dyDescent="0.3">
      <c r="B8" s="124"/>
      <c r="C8" s="124">
        <v>1</v>
      </c>
      <c r="D8" s="125"/>
      <c r="E8" s="124">
        <v>2</v>
      </c>
      <c r="F8" s="125"/>
      <c r="G8" s="124">
        <v>3</v>
      </c>
      <c r="H8" s="125"/>
      <c r="I8" s="124">
        <v>4</v>
      </c>
      <c r="J8" s="124"/>
      <c r="K8" s="124">
        <v>5</v>
      </c>
      <c r="L8" s="124"/>
      <c r="M8" s="124">
        <v>6</v>
      </c>
      <c r="N8" s="124"/>
      <c r="O8" s="124">
        <v>7</v>
      </c>
      <c r="P8" s="124"/>
      <c r="Q8" s="124">
        <v>8</v>
      </c>
      <c r="R8" s="124"/>
    </row>
    <row r="9" spans="1:18" x14ac:dyDescent="0.25">
      <c r="B9" s="122"/>
      <c r="C9" s="122">
        <f>I1-(C6*128)</f>
        <v>0</v>
      </c>
      <c r="D9" s="122"/>
      <c r="E9" s="122">
        <f>C9-(E6*64)</f>
        <v>0</v>
      </c>
      <c r="F9" s="122"/>
      <c r="G9" s="122">
        <f>E9-(G6*32)</f>
        <v>0</v>
      </c>
      <c r="H9" s="122"/>
      <c r="I9" s="122">
        <f>G9-(I6*16)</f>
        <v>0</v>
      </c>
      <c r="J9" s="122"/>
      <c r="K9" s="122">
        <f>I9-(K6*8)</f>
        <v>0</v>
      </c>
      <c r="L9" s="122"/>
      <c r="M9" s="122">
        <f>K9-(M6*4)</f>
        <v>0</v>
      </c>
      <c r="N9" s="122"/>
      <c r="O9" s="122">
        <f>M9-(O6*2)</f>
        <v>0</v>
      </c>
      <c r="P9" s="122"/>
      <c r="Q9" s="122">
        <f>O9-(Q6*1)</f>
        <v>0</v>
      </c>
      <c r="R9" s="122"/>
    </row>
  </sheetData>
  <sheetProtection sheet="1" objects="1" scenarios="1" selectLockedCells="1"/>
  <mergeCells count="4">
    <mergeCell ref="A1:H1"/>
    <mergeCell ref="I1:J1"/>
    <mergeCell ref="C5:E5"/>
    <mergeCell ref="O5:Q5"/>
  </mergeCells>
  <conditionalFormatting sqref="C6:C7 E6:E7 G6:G7 I6:I7 K6:K7 M6:M7 O6:O7 Q6:Q7">
    <cfRule type="cellIs" dxfId="17" priority="2" operator="lessThan">
      <formula>0.5</formula>
    </cfRule>
    <cfRule type="cellIs" dxfId="16" priority="3" operator="greaterThan">
      <formula>0.5</formula>
    </cfRule>
  </conditionalFormatting>
  <conditionalFormatting sqref="C7 E7 G7 I7 K7 M7 O7 Q7">
    <cfRule type="cellIs" dxfId="15" priority="1" operator="greaterThan">
      <formula>0.5</formula>
    </cfRule>
  </conditionalFormatting>
  <dataValidations count="1">
    <dataValidation type="whole" allowBlank="1" showInputMessage="1" showErrorMessage="1" errorTitle="Wrong Slave number" error="Please select a number from 1 to 247" sqref="I1:J1" xr:uid="{231D91D1-E3D3-4346-A8A7-7B0DF635E5C5}">
      <formula1>0</formula1>
      <formula2>247</formula2>
    </dataValidation>
  </dataValidation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6EA135-2ACC-4F80-90F9-32791540B84A}">
  <sheetPr codeName="Feuil19"/>
  <dimension ref="A1:H18"/>
  <sheetViews>
    <sheetView workbookViewId="0">
      <selection activeCell="B14" sqref="B14"/>
    </sheetView>
  </sheetViews>
  <sheetFormatPr baseColWidth="10" defaultRowHeight="15" x14ac:dyDescent="0.25"/>
  <cols>
    <col min="1" max="1" width="3.42578125" style="1" customWidth="1"/>
    <col min="2" max="2" width="11.42578125" style="1"/>
    <col min="3" max="3" width="11.42578125" style="1" customWidth="1"/>
    <col min="4" max="4" width="15.28515625" style="1" customWidth="1"/>
    <col min="5" max="7" width="16.28515625" style="1" customWidth="1"/>
    <col min="8" max="8" width="13.85546875" style="1" customWidth="1"/>
    <col min="9" max="16384" width="11.42578125" style="1"/>
  </cols>
  <sheetData>
    <row r="1" spans="1:8" x14ac:dyDescent="0.25">
      <c r="A1" s="173"/>
      <c r="B1" s="13" t="s">
        <v>142</v>
      </c>
    </row>
    <row r="2" spans="1:8" x14ac:dyDescent="0.25">
      <c r="B2" s="19" t="s">
        <v>83</v>
      </c>
    </row>
    <row r="3" spans="1:8" x14ac:dyDescent="0.25">
      <c r="B3" s="19" t="s">
        <v>84</v>
      </c>
    </row>
    <row r="4" spans="1:8" ht="15.75" thickBot="1" x14ac:dyDescent="0.3"/>
    <row r="5" spans="1:8" x14ac:dyDescent="0.25">
      <c r="B5" s="29" t="s">
        <v>56</v>
      </c>
      <c r="C5" s="13"/>
      <c r="D5" s="13"/>
      <c r="E5" s="13"/>
      <c r="F5" s="13"/>
      <c r="G5" s="14"/>
      <c r="H5" s="3"/>
    </row>
    <row r="6" spans="1:8" x14ac:dyDescent="0.25">
      <c r="B6" s="30" t="s">
        <v>116</v>
      </c>
      <c r="C6" s="31"/>
      <c r="D6" s="31"/>
      <c r="E6" s="12"/>
      <c r="F6" s="12"/>
      <c r="G6" s="28"/>
      <c r="H6" s="3"/>
    </row>
    <row r="7" spans="1:8" x14ac:dyDescent="0.25">
      <c r="B7" s="30"/>
      <c r="C7" s="31"/>
      <c r="D7" s="32" t="s">
        <v>100</v>
      </c>
      <c r="E7" s="12"/>
      <c r="F7" s="12"/>
      <c r="G7" s="28"/>
      <c r="H7" s="3"/>
    </row>
    <row r="8" spans="1:8" x14ac:dyDescent="0.25">
      <c r="B8" s="30"/>
      <c r="C8" s="31"/>
      <c r="D8" s="32" t="s">
        <v>101</v>
      </c>
      <c r="E8" s="12"/>
      <c r="F8" s="12"/>
      <c r="G8" s="28"/>
      <c r="H8" s="3"/>
    </row>
    <row r="9" spans="1:8" x14ac:dyDescent="0.25">
      <c r="B9" s="30"/>
      <c r="C9" s="31"/>
      <c r="D9" s="32" t="s">
        <v>102</v>
      </c>
      <c r="E9" s="12"/>
      <c r="F9" s="12"/>
      <c r="G9" s="28"/>
      <c r="H9" s="3"/>
    </row>
    <row r="10" spans="1:8" x14ac:dyDescent="0.25">
      <c r="B10" s="30"/>
      <c r="C10" s="31"/>
      <c r="D10" s="172" t="s">
        <v>151</v>
      </c>
      <c r="E10" s="12"/>
      <c r="F10" s="12"/>
      <c r="G10" s="28"/>
      <c r="H10" s="3"/>
    </row>
    <row r="11" spans="1:8" x14ac:dyDescent="0.25">
      <c r="B11" s="30" t="s">
        <v>111</v>
      </c>
      <c r="C11" s="31"/>
      <c r="D11" s="32"/>
      <c r="E11" s="12"/>
      <c r="F11" s="12"/>
      <c r="G11" s="28"/>
      <c r="H11" s="3"/>
    </row>
    <row r="12" spans="1:8" x14ac:dyDescent="0.25">
      <c r="B12" s="26"/>
      <c r="C12" s="4"/>
      <c r="D12" s="27"/>
      <c r="E12" s="4"/>
      <c r="F12" s="4"/>
      <c r="G12" s="5"/>
    </row>
    <row r="13" spans="1:8" x14ac:dyDescent="0.25">
      <c r="B13" s="6" t="s">
        <v>25</v>
      </c>
      <c r="C13" s="7"/>
      <c r="D13" s="7" t="s">
        <v>0</v>
      </c>
      <c r="E13" s="7" t="s">
        <v>104</v>
      </c>
      <c r="F13" s="7" t="s">
        <v>15</v>
      </c>
      <c r="G13" s="8" t="s">
        <v>31</v>
      </c>
    </row>
    <row r="14" spans="1:8" ht="15.75" thickBot="1" x14ac:dyDescent="0.3">
      <c r="B14" s="33" t="s">
        <v>27</v>
      </c>
      <c r="C14" s="95">
        <f>IF(B14="JBUS",0,IF(B14="MODBUS",1,""))</f>
        <v>1</v>
      </c>
      <c r="D14" s="83" t="s">
        <v>143</v>
      </c>
      <c r="E14" s="35" t="s">
        <v>107</v>
      </c>
      <c r="F14" s="81">
        <f>C14-1+G14</f>
        <v>1</v>
      </c>
      <c r="G14" s="82">
        <f>IF(E14="Installed length", 1,IF(E14="Leak information",2, IF(E14="Break information",3,"4")))</f>
        <v>1</v>
      </c>
    </row>
    <row r="15" spans="1:8" hidden="1" x14ac:dyDescent="0.25">
      <c r="B15" s="1" t="s">
        <v>26</v>
      </c>
      <c r="E15" s="32" t="s">
        <v>107</v>
      </c>
    </row>
    <row r="16" spans="1:8" hidden="1" x14ac:dyDescent="0.25">
      <c r="B16" s="1" t="s">
        <v>27</v>
      </c>
      <c r="E16" s="32" t="s">
        <v>108</v>
      </c>
    </row>
    <row r="17" spans="5:5" hidden="1" x14ac:dyDescent="0.25">
      <c r="E17" s="32" t="s">
        <v>109</v>
      </c>
    </row>
    <row r="18" spans="5:5" hidden="1" x14ac:dyDescent="0.25">
      <c r="E18" s="32" t="s">
        <v>110</v>
      </c>
    </row>
  </sheetData>
  <sheetProtection sheet="1" objects="1" scenarios="1" selectLockedCells="1"/>
  <dataValidations count="2">
    <dataValidation type="list" showInputMessage="1" showErrorMessage="1" errorTitle="Select from the list only" error="Select from the list only" promptTitle="Select a protocol" prompt="_x000a_    - JBUS_x000a_or_x000a_    - MODBUS" sqref="B14" xr:uid="{7A9788AD-5B03-4290-95C5-A3399F609D3D}">
      <formula1>$B$15:$B$16</formula1>
    </dataValidation>
    <dataValidation type="list" showInputMessage="1" showErrorMessage="1" errorTitle="Select from the list only" error="Select from the list only" promptTitle="Select a function" prompt="    - Installed length_x000a_(Total length installed in meters)_x000a__x000a_    - Leak information_x000a_(0 for healthy or 1 for leak)_x000a__x000a_    - Break information_x000a_(0 for healthy or 1 for break)_x000a__x000a_    - Leak location_x000a_(Leak distance in meters)" sqref="E14" xr:uid="{6EBCF38F-65E3-485A-9D09-FF0F17A64C07}">
      <formula1>$E$15:$E$18</formula1>
    </dataValidation>
  </dataValidation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D84FC0-85AA-4949-93B8-D905F8D8F594}">
  <sheetPr codeName="Feuil17"/>
  <dimension ref="A1:Q19"/>
  <sheetViews>
    <sheetView zoomScaleNormal="100" workbookViewId="0"/>
  </sheetViews>
  <sheetFormatPr baseColWidth="10" defaultRowHeight="15" x14ac:dyDescent="0.25"/>
  <cols>
    <col min="1" max="1" width="2.85546875" style="15" customWidth="1"/>
    <col min="2" max="16384" width="11.42578125" style="15"/>
  </cols>
  <sheetData>
    <row r="1" spans="1:17" ht="15" customHeight="1" thickBot="1" x14ac:dyDescent="0.3">
      <c r="A1" s="174"/>
    </row>
    <row r="2" spans="1:17" x14ac:dyDescent="0.25">
      <c r="B2" s="137" t="s">
        <v>62</v>
      </c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9"/>
    </row>
    <row r="3" spans="1:17" x14ac:dyDescent="0.25">
      <c r="B3" s="36">
        <v>15</v>
      </c>
      <c r="C3" s="37">
        <v>14</v>
      </c>
      <c r="D3" s="37">
        <v>13</v>
      </c>
      <c r="E3" s="37">
        <v>12</v>
      </c>
      <c r="F3" s="37">
        <v>11</v>
      </c>
      <c r="G3" s="37">
        <v>10</v>
      </c>
      <c r="H3" s="37">
        <v>9</v>
      </c>
      <c r="I3" s="37">
        <v>8</v>
      </c>
      <c r="J3" s="37">
        <v>7</v>
      </c>
      <c r="K3" s="37">
        <v>6</v>
      </c>
      <c r="L3" s="37">
        <v>5</v>
      </c>
      <c r="M3" s="37">
        <v>4</v>
      </c>
      <c r="N3" s="37">
        <v>3</v>
      </c>
      <c r="O3" s="37">
        <v>2</v>
      </c>
      <c r="P3" s="37">
        <v>1</v>
      </c>
      <c r="Q3" s="38">
        <v>0</v>
      </c>
    </row>
    <row r="4" spans="1:17" ht="15.75" thickBot="1" x14ac:dyDescent="0.3">
      <c r="B4" s="161" t="s">
        <v>112</v>
      </c>
      <c r="C4" s="162"/>
      <c r="D4" s="162"/>
      <c r="E4" s="162"/>
      <c r="F4" s="162"/>
      <c r="G4" s="162"/>
      <c r="H4" s="162"/>
      <c r="I4" s="162"/>
      <c r="J4" s="162"/>
      <c r="K4" s="162"/>
      <c r="L4" s="162"/>
      <c r="M4" s="162"/>
      <c r="N4" s="162"/>
      <c r="O4" s="162"/>
      <c r="P4" s="162"/>
      <c r="Q4" s="163"/>
    </row>
    <row r="6" spans="1:17" ht="15.75" thickBot="1" x14ac:dyDescent="0.3"/>
    <row r="7" spans="1:17" x14ac:dyDescent="0.25">
      <c r="B7" s="140" t="s">
        <v>69</v>
      </c>
      <c r="C7" s="141"/>
      <c r="D7" s="141"/>
      <c r="E7" s="141"/>
      <c r="F7" s="141"/>
      <c r="G7" s="141"/>
      <c r="H7" s="141"/>
      <c r="I7" s="141"/>
      <c r="J7" s="141"/>
      <c r="K7" s="141"/>
      <c r="L7" s="141"/>
      <c r="M7" s="141"/>
      <c r="N7" s="141"/>
      <c r="O7" s="141"/>
      <c r="P7" s="141"/>
      <c r="Q7" s="142"/>
    </row>
    <row r="8" spans="1:17" x14ac:dyDescent="0.25">
      <c r="B8" s="45">
        <v>15</v>
      </c>
      <c r="C8" s="46">
        <v>14</v>
      </c>
      <c r="D8" s="46">
        <v>13</v>
      </c>
      <c r="E8" s="46">
        <v>12</v>
      </c>
      <c r="F8" s="46">
        <v>11</v>
      </c>
      <c r="G8" s="46">
        <v>10</v>
      </c>
      <c r="H8" s="46">
        <v>9</v>
      </c>
      <c r="I8" s="46">
        <v>8</v>
      </c>
      <c r="J8" s="46">
        <v>7</v>
      </c>
      <c r="K8" s="46">
        <v>6</v>
      </c>
      <c r="L8" s="46">
        <v>5</v>
      </c>
      <c r="M8" s="46">
        <v>4</v>
      </c>
      <c r="N8" s="46">
        <v>3</v>
      </c>
      <c r="O8" s="46">
        <v>2</v>
      </c>
      <c r="P8" s="46">
        <v>1</v>
      </c>
      <c r="Q8" s="47">
        <v>0</v>
      </c>
    </row>
    <row r="9" spans="1:17" ht="15.75" thickBot="1" x14ac:dyDescent="0.3">
      <c r="B9" s="48" t="s">
        <v>63</v>
      </c>
      <c r="C9" s="49" t="s">
        <v>63</v>
      </c>
      <c r="D9" s="49" t="s">
        <v>63</v>
      </c>
      <c r="E9" s="49" t="s">
        <v>63</v>
      </c>
      <c r="F9" s="49" t="s">
        <v>63</v>
      </c>
      <c r="G9" s="49" t="s">
        <v>63</v>
      </c>
      <c r="H9" s="49" t="s">
        <v>63</v>
      </c>
      <c r="I9" s="49" t="s">
        <v>63</v>
      </c>
      <c r="J9" s="49" t="s">
        <v>63</v>
      </c>
      <c r="K9" s="49" t="s">
        <v>63</v>
      </c>
      <c r="L9" s="49" t="s">
        <v>63</v>
      </c>
      <c r="M9" s="50" t="s">
        <v>65</v>
      </c>
      <c r="N9" s="96" t="s">
        <v>63</v>
      </c>
      <c r="O9" s="96" t="s">
        <v>63</v>
      </c>
      <c r="P9" s="96" t="s">
        <v>63</v>
      </c>
      <c r="Q9" s="131" t="s">
        <v>63</v>
      </c>
    </row>
    <row r="11" spans="1:17" ht="15.75" thickBot="1" x14ac:dyDescent="0.3"/>
    <row r="12" spans="1:17" x14ac:dyDescent="0.25">
      <c r="B12" s="143" t="s">
        <v>74</v>
      </c>
      <c r="C12" s="144"/>
      <c r="D12" s="144"/>
      <c r="E12" s="144"/>
      <c r="F12" s="144"/>
      <c r="G12" s="144"/>
      <c r="H12" s="144"/>
      <c r="I12" s="144"/>
      <c r="J12" s="144"/>
      <c r="K12" s="144"/>
      <c r="L12" s="144"/>
      <c r="M12" s="144"/>
      <c r="N12" s="144"/>
      <c r="O12" s="144"/>
      <c r="P12" s="144"/>
      <c r="Q12" s="145"/>
    </row>
    <row r="13" spans="1:17" x14ac:dyDescent="0.25">
      <c r="B13" s="52">
        <v>15</v>
      </c>
      <c r="C13" s="53">
        <v>14</v>
      </c>
      <c r="D13" s="53">
        <v>13</v>
      </c>
      <c r="E13" s="53">
        <v>12</v>
      </c>
      <c r="F13" s="53">
        <v>11</v>
      </c>
      <c r="G13" s="53">
        <v>10</v>
      </c>
      <c r="H13" s="53">
        <v>9</v>
      </c>
      <c r="I13" s="53">
        <v>8</v>
      </c>
      <c r="J13" s="53">
        <v>7</v>
      </c>
      <c r="K13" s="53">
        <v>6</v>
      </c>
      <c r="L13" s="53">
        <v>5</v>
      </c>
      <c r="M13" s="53">
        <v>4</v>
      </c>
      <c r="N13" s="53">
        <v>3</v>
      </c>
      <c r="O13" s="53">
        <v>2</v>
      </c>
      <c r="P13" s="53">
        <v>1</v>
      </c>
      <c r="Q13" s="54">
        <v>0</v>
      </c>
    </row>
    <row r="14" spans="1:17" ht="15.75" thickBot="1" x14ac:dyDescent="0.3">
      <c r="B14" s="97" t="s">
        <v>63</v>
      </c>
      <c r="C14" s="98" t="s">
        <v>63</v>
      </c>
      <c r="D14" s="98" t="s">
        <v>63</v>
      </c>
      <c r="E14" s="98" t="s">
        <v>63</v>
      </c>
      <c r="F14" s="98" t="s">
        <v>63</v>
      </c>
      <c r="G14" s="98" t="s">
        <v>63</v>
      </c>
      <c r="H14" s="98" t="s">
        <v>63</v>
      </c>
      <c r="I14" s="98" t="s">
        <v>63</v>
      </c>
      <c r="J14" s="132" t="s">
        <v>113</v>
      </c>
      <c r="K14" s="98" t="s">
        <v>63</v>
      </c>
      <c r="L14" s="98" t="s">
        <v>63</v>
      </c>
      <c r="M14" s="98" t="s">
        <v>63</v>
      </c>
      <c r="N14" s="99" t="s">
        <v>63</v>
      </c>
      <c r="O14" s="99" t="s">
        <v>63</v>
      </c>
      <c r="P14" s="99" t="s">
        <v>63</v>
      </c>
      <c r="Q14" s="100" t="s">
        <v>113</v>
      </c>
    </row>
    <row r="16" spans="1:17" ht="15.75" thickBot="1" x14ac:dyDescent="0.3"/>
    <row r="17" spans="2:17" x14ac:dyDescent="0.25">
      <c r="B17" s="149" t="s">
        <v>76</v>
      </c>
      <c r="C17" s="150"/>
      <c r="D17" s="150"/>
      <c r="E17" s="150"/>
      <c r="F17" s="150"/>
      <c r="G17" s="150"/>
      <c r="H17" s="150"/>
      <c r="I17" s="150"/>
      <c r="J17" s="150"/>
      <c r="K17" s="150"/>
      <c r="L17" s="150"/>
      <c r="M17" s="150"/>
      <c r="N17" s="150"/>
      <c r="O17" s="150"/>
      <c r="P17" s="150"/>
      <c r="Q17" s="151"/>
    </row>
    <row r="18" spans="2:17" x14ac:dyDescent="0.25">
      <c r="B18" s="55">
        <v>15</v>
      </c>
      <c r="C18" s="56">
        <v>14</v>
      </c>
      <c r="D18" s="56">
        <v>13</v>
      </c>
      <c r="E18" s="56">
        <v>12</v>
      </c>
      <c r="F18" s="56">
        <v>11</v>
      </c>
      <c r="G18" s="56">
        <v>10</v>
      </c>
      <c r="H18" s="56">
        <v>9</v>
      </c>
      <c r="I18" s="56">
        <v>8</v>
      </c>
      <c r="J18" s="56">
        <v>7</v>
      </c>
      <c r="K18" s="56">
        <v>6</v>
      </c>
      <c r="L18" s="56">
        <v>5</v>
      </c>
      <c r="M18" s="56">
        <v>4</v>
      </c>
      <c r="N18" s="56">
        <v>3</v>
      </c>
      <c r="O18" s="56">
        <v>2</v>
      </c>
      <c r="P18" s="56">
        <v>1</v>
      </c>
      <c r="Q18" s="57">
        <v>0</v>
      </c>
    </row>
    <row r="19" spans="2:17" ht="15.75" thickBot="1" x14ac:dyDescent="0.3">
      <c r="B19" s="158" t="s">
        <v>150</v>
      </c>
      <c r="C19" s="159"/>
      <c r="D19" s="159"/>
      <c r="E19" s="159"/>
      <c r="F19" s="159"/>
      <c r="G19" s="159"/>
      <c r="H19" s="159"/>
      <c r="I19" s="159"/>
      <c r="J19" s="159"/>
      <c r="K19" s="159"/>
      <c r="L19" s="159"/>
      <c r="M19" s="159"/>
      <c r="N19" s="159"/>
      <c r="O19" s="159"/>
      <c r="P19" s="159"/>
      <c r="Q19" s="160"/>
    </row>
  </sheetData>
  <sheetProtection sheet="1" objects="1" scenarios="1" selectLockedCells="1"/>
  <mergeCells count="6">
    <mergeCell ref="B2:Q2"/>
    <mergeCell ref="B4:Q4"/>
    <mergeCell ref="B7:Q7"/>
    <mergeCell ref="B12:Q12"/>
    <mergeCell ref="B17:Q17"/>
    <mergeCell ref="B19:Q1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3"/>
  <dimension ref="B1:Q29"/>
  <sheetViews>
    <sheetView zoomScale="85" zoomScaleNormal="85" workbookViewId="0">
      <selection activeCell="E29" sqref="E29"/>
    </sheetView>
  </sheetViews>
  <sheetFormatPr baseColWidth="10" defaultRowHeight="15" x14ac:dyDescent="0.25"/>
  <cols>
    <col min="1" max="1" width="2.85546875" style="15" customWidth="1"/>
    <col min="2" max="16384" width="11.42578125" style="15"/>
  </cols>
  <sheetData>
    <row r="1" spans="2:17" ht="15" customHeight="1" thickBot="1" x14ac:dyDescent="0.3"/>
    <row r="2" spans="2:17" x14ac:dyDescent="0.25">
      <c r="B2" s="137" t="s">
        <v>62</v>
      </c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9"/>
    </row>
    <row r="3" spans="2:17" x14ac:dyDescent="0.25">
      <c r="B3" s="36">
        <v>15</v>
      </c>
      <c r="C3" s="37">
        <v>14</v>
      </c>
      <c r="D3" s="37">
        <v>13</v>
      </c>
      <c r="E3" s="37">
        <v>12</v>
      </c>
      <c r="F3" s="37">
        <v>11</v>
      </c>
      <c r="G3" s="37">
        <v>10</v>
      </c>
      <c r="H3" s="37">
        <v>9</v>
      </c>
      <c r="I3" s="37">
        <v>8</v>
      </c>
      <c r="J3" s="37">
        <v>7</v>
      </c>
      <c r="K3" s="37">
        <v>6</v>
      </c>
      <c r="L3" s="37">
        <v>5</v>
      </c>
      <c r="M3" s="37">
        <v>4</v>
      </c>
      <c r="N3" s="37">
        <v>3</v>
      </c>
      <c r="O3" s="37">
        <v>2</v>
      </c>
      <c r="P3" s="37">
        <v>1</v>
      </c>
      <c r="Q3" s="38">
        <v>0</v>
      </c>
    </row>
    <row r="4" spans="2:17" ht="45.75" thickBot="1" x14ac:dyDescent="0.3">
      <c r="B4" s="39" t="s">
        <v>63</v>
      </c>
      <c r="C4" s="40" t="s">
        <v>63</v>
      </c>
      <c r="D4" s="40" t="s">
        <v>63</v>
      </c>
      <c r="E4" s="40" t="s">
        <v>63</v>
      </c>
      <c r="F4" s="40" t="s">
        <v>63</v>
      </c>
      <c r="G4" s="40" t="s">
        <v>63</v>
      </c>
      <c r="H4" s="40" t="s">
        <v>63</v>
      </c>
      <c r="I4" s="40" t="s">
        <v>63</v>
      </c>
      <c r="J4" s="41" t="s">
        <v>64</v>
      </c>
      <c r="K4" s="40" t="s">
        <v>63</v>
      </c>
      <c r="L4" s="40" t="s">
        <v>63</v>
      </c>
      <c r="M4" s="42" t="s">
        <v>65</v>
      </c>
      <c r="N4" s="43" t="s">
        <v>63</v>
      </c>
      <c r="O4" s="41" t="s">
        <v>66</v>
      </c>
      <c r="P4" s="41" t="s">
        <v>67</v>
      </c>
      <c r="Q4" s="44" t="s">
        <v>68</v>
      </c>
    </row>
    <row r="6" spans="2:17" ht="15.75" thickBot="1" x14ac:dyDescent="0.3"/>
    <row r="7" spans="2:17" x14ac:dyDescent="0.25">
      <c r="B7" s="140" t="s">
        <v>69</v>
      </c>
      <c r="C7" s="141"/>
      <c r="D7" s="141"/>
      <c r="E7" s="141"/>
      <c r="F7" s="141"/>
      <c r="G7" s="141"/>
      <c r="H7" s="141"/>
      <c r="I7" s="141"/>
      <c r="J7" s="141"/>
      <c r="K7" s="141"/>
      <c r="L7" s="141"/>
      <c r="M7" s="141"/>
      <c r="N7" s="141"/>
      <c r="O7" s="141"/>
      <c r="P7" s="141"/>
      <c r="Q7" s="142"/>
    </row>
    <row r="8" spans="2:17" x14ac:dyDescent="0.25">
      <c r="B8" s="45">
        <v>15</v>
      </c>
      <c r="C8" s="46">
        <v>14</v>
      </c>
      <c r="D8" s="46">
        <v>13</v>
      </c>
      <c r="E8" s="46">
        <v>12</v>
      </c>
      <c r="F8" s="46">
        <v>11</v>
      </c>
      <c r="G8" s="46">
        <v>10</v>
      </c>
      <c r="H8" s="46">
        <v>9</v>
      </c>
      <c r="I8" s="46">
        <v>8</v>
      </c>
      <c r="J8" s="46">
        <v>7</v>
      </c>
      <c r="K8" s="46">
        <v>6</v>
      </c>
      <c r="L8" s="46">
        <v>5</v>
      </c>
      <c r="M8" s="46">
        <v>4</v>
      </c>
      <c r="N8" s="46">
        <v>3</v>
      </c>
      <c r="O8" s="46">
        <v>2</v>
      </c>
      <c r="P8" s="46">
        <v>1</v>
      </c>
      <c r="Q8" s="47">
        <v>0</v>
      </c>
    </row>
    <row r="9" spans="2:17" ht="15.75" thickBot="1" x14ac:dyDescent="0.3">
      <c r="B9" s="48" t="s">
        <v>63</v>
      </c>
      <c r="C9" s="49" t="s">
        <v>63</v>
      </c>
      <c r="D9" s="49" t="s">
        <v>63</v>
      </c>
      <c r="E9" s="49" t="s">
        <v>63</v>
      </c>
      <c r="F9" s="49" t="s">
        <v>63</v>
      </c>
      <c r="G9" s="49" t="s">
        <v>63</v>
      </c>
      <c r="H9" s="49" t="s">
        <v>63</v>
      </c>
      <c r="I9" s="49" t="s">
        <v>63</v>
      </c>
      <c r="J9" s="49" t="s">
        <v>63</v>
      </c>
      <c r="K9" s="49" t="s">
        <v>63</v>
      </c>
      <c r="L9" s="49" t="s">
        <v>63</v>
      </c>
      <c r="M9" s="49" t="s">
        <v>63</v>
      </c>
      <c r="N9" s="50" t="s">
        <v>70</v>
      </c>
      <c r="O9" s="50" t="s">
        <v>71</v>
      </c>
      <c r="P9" s="50" t="s">
        <v>72</v>
      </c>
      <c r="Q9" s="51" t="s">
        <v>73</v>
      </c>
    </row>
    <row r="11" spans="2:17" ht="15.75" thickBot="1" x14ac:dyDescent="0.3"/>
    <row r="12" spans="2:17" x14ac:dyDescent="0.25">
      <c r="B12" s="143" t="s">
        <v>74</v>
      </c>
      <c r="C12" s="144"/>
      <c r="D12" s="144"/>
      <c r="E12" s="144"/>
      <c r="F12" s="144"/>
      <c r="G12" s="144"/>
      <c r="H12" s="144"/>
      <c r="I12" s="144"/>
      <c r="J12" s="144"/>
      <c r="K12" s="144"/>
      <c r="L12" s="144"/>
      <c r="M12" s="144"/>
      <c r="N12" s="144"/>
      <c r="O12" s="144"/>
      <c r="P12" s="144"/>
      <c r="Q12" s="145"/>
    </row>
    <row r="13" spans="2:17" x14ac:dyDescent="0.25">
      <c r="B13" s="52">
        <v>15</v>
      </c>
      <c r="C13" s="53">
        <v>14</v>
      </c>
      <c r="D13" s="53">
        <v>13</v>
      </c>
      <c r="E13" s="53">
        <v>12</v>
      </c>
      <c r="F13" s="53">
        <v>11</v>
      </c>
      <c r="G13" s="53">
        <v>10</v>
      </c>
      <c r="H13" s="53">
        <v>9</v>
      </c>
      <c r="I13" s="53">
        <v>8</v>
      </c>
      <c r="J13" s="53">
        <v>7</v>
      </c>
      <c r="K13" s="53">
        <v>6</v>
      </c>
      <c r="L13" s="53">
        <v>5</v>
      </c>
      <c r="M13" s="53">
        <v>4</v>
      </c>
      <c r="N13" s="53">
        <v>3</v>
      </c>
      <c r="O13" s="53">
        <v>2</v>
      </c>
      <c r="P13" s="53">
        <v>1</v>
      </c>
      <c r="Q13" s="54">
        <v>0</v>
      </c>
    </row>
    <row r="14" spans="2:17" ht="15.75" thickBot="1" x14ac:dyDescent="0.3">
      <c r="B14" s="146" t="s">
        <v>75</v>
      </c>
      <c r="C14" s="147"/>
      <c r="D14" s="147"/>
      <c r="E14" s="147"/>
      <c r="F14" s="147"/>
      <c r="G14" s="147"/>
      <c r="H14" s="147"/>
      <c r="I14" s="147"/>
      <c r="J14" s="147"/>
      <c r="K14" s="147"/>
      <c r="L14" s="147"/>
      <c r="M14" s="147"/>
      <c r="N14" s="147"/>
      <c r="O14" s="147"/>
      <c r="P14" s="147"/>
      <c r="Q14" s="148"/>
    </row>
    <row r="16" spans="2:17" ht="15.75" thickBot="1" x14ac:dyDescent="0.3"/>
    <row r="17" spans="2:17" x14ac:dyDescent="0.25">
      <c r="B17" s="149" t="s">
        <v>76</v>
      </c>
      <c r="C17" s="150"/>
      <c r="D17" s="150"/>
      <c r="E17" s="150"/>
      <c r="F17" s="150"/>
      <c r="G17" s="150"/>
      <c r="H17" s="150"/>
      <c r="I17" s="150"/>
      <c r="J17" s="150"/>
      <c r="K17" s="150"/>
      <c r="L17" s="150"/>
      <c r="M17" s="150"/>
      <c r="N17" s="150"/>
      <c r="O17" s="150"/>
      <c r="P17" s="150"/>
      <c r="Q17" s="151"/>
    </row>
    <row r="18" spans="2:17" x14ac:dyDescent="0.25">
      <c r="B18" s="55">
        <v>15</v>
      </c>
      <c r="C18" s="56">
        <v>14</v>
      </c>
      <c r="D18" s="56">
        <v>13</v>
      </c>
      <c r="E18" s="56">
        <v>12</v>
      </c>
      <c r="F18" s="56">
        <v>11</v>
      </c>
      <c r="G18" s="56">
        <v>10</v>
      </c>
      <c r="H18" s="56">
        <v>9</v>
      </c>
      <c r="I18" s="56">
        <v>8</v>
      </c>
      <c r="J18" s="56">
        <v>7</v>
      </c>
      <c r="K18" s="56">
        <v>6</v>
      </c>
      <c r="L18" s="56">
        <v>5</v>
      </c>
      <c r="M18" s="56">
        <v>4</v>
      </c>
      <c r="N18" s="56">
        <v>3</v>
      </c>
      <c r="O18" s="56">
        <v>2</v>
      </c>
      <c r="P18" s="56">
        <v>1</v>
      </c>
      <c r="Q18" s="57">
        <v>0</v>
      </c>
    </row>
    <row r="19" spans="2:17" ht="45.75" thickBot="1" x14ac:dyDescent="0.3">
      <c r="B19" s="58" t="s">
        <v>63</v>
      </c>
      <c r="C19" s="59" t="s">
        <v>63</v>
      </c>
      <c r="D19" s="59" t="s">
        <v>63</v>
      </c>
      <c r="E19" s="59" t="s">
        <v>63</v>
      </c>
      <c r="F19" s="59" t="s">
        <v>63</v>
      </c>
      <c r="G19" s="59" t="s">
        <v>63</v>
      </c>
      <c r="H19" s="59" t="s">
        <v>63</v>
      </c>
      <c r="I19" s="59" t="s">
        <v>63</v>
      </c>
      <c r="J19" s="60" t="s">
        <v>64</v>
      </c>
      <c r="K19" s="61" t="s">
        <v>63</v>
      </c>
      <c r="L19" s="61" t="s">
        <v>63</v>
      </c>
      <c r="M19" s="62" t="s">
        <v>65</v>
      </c>
      <c r="N19" s="61" t="s">
        <v>63</v>
      </c>
      <c r="O19" s="61" t="s">
        <v>63</v>
      </c>
      <c r="P19" s="61" t="s">
        <v>63</v>
      </c>
      <c r="Q19" s="63" t="s">
        <v>77</v>
      </c>
    </row>
    <row r="21" spans="2:17" ht="15.75" thickBot="1" x14ac:dyDescent="0.3"/>
    <row r="22" spans="2:17" x14ac:dyDescent="0.25">
      <c r="B22" s="152" t="s">
        <v>78</v>
      </c>
      <c r="C22" s="153"/>
      <c r="D22" s="153"/>
      <c r="E22" s="153"/>
      <c r="F22" s="153"/>
      <c r="G22" s="153"/>
      <c r="H22" s="153"/>
      <c r="I22" s="153"/>
      <c r="J22" s="153"/>
      <c r="K22" s="153"/>
      <c r="L22" s="153"/>
      <c r="M22" s="153"/>
      <c r="N22" s="153"/>
      <c r="O22" s="153"/>
      <c r="P22" s="153"/>
      <c r="Q22" s="154"/>
    </row>
    <row r="23" spans="2:17" x14ac:dyDescent="0.25">
      <c r="B23" s="64">
        <v>15</v>
      </c>
      <c r="C23" s="65">
        <v>14</v>
      </c>
      <c r="D23" s="65">
        <v>13</v>
      </c>
      <c r="E23" s="65">
        <v>12</v>
      </c>
      <c r="F23" s="65">
        <v>11</v>
      </c>
      <c r="G23" s="65">
        <v>10</v>
      </c>
      <c r="H23" s="65">
        <v>9</v>
      </c>
      <c r="I23" s="65">
        <v>8</v>
      </c>
      <c r="J23" s="65">
        <v>7</v>
      </c>
      <c r="K23" s="65">
        <v>6</v>
      </c>
      <c r="L23" s="65">
        <v>5</v>
      </c>
      <c r="M23" s="65">
        <v>4</v>
      </c>
      <c r="N23" s="65">
        <v>3</v>
      </c>
      <c r="O23" s="65">
        <v>2</v>
      </c>
      <c r="P23" s="65">
        <v>1</v>
      </c>
      <c r="Q23" s="66">
        <v>0</v>
      </c>
    </row>
    <row r="24" spans="2:17" ht="45.75" thickBot="1" x14ac:dyDescent="0.3">
      <c r="B24" s="67" t="s">
        <v>63</v>
      </c>
      <c r="C24" s="68" t="s">
        <v>63</v>
      </c>
      <c r="D24" s="68" t="s">
        <v>63</v>
      </c>
      <c r="E24" s="68" t="s">
        <v>63</v>
      </c>
      <c r="F24" s="68" t="s">
        <v>63</v>
      </c>
      <c r="G24" s="68" t="s">
        <v>63</v>
      </c>
      <c r="H24" s="68" t="s">
        <v>63</v>
      </c>
      <c r="I24" s="68" t="s">
        <v>63</v>
      </c>
      <c r="J24" s="69" t="s">
        <v>64</v>
      </c>
      <c r="K24" s="70" t="s">
        <v>63</v>
      </c>
      <c r="L24" s="70" t="s">
        <v>63</v>
      </c>
      <c r="M24" s="71" t="s">
        <v>65</v>
      </c>
      <c r="N24" s="70" t="s">
        <v>63</v>
      </c>
      <c r="O24" s="70" t="s">
        <v>63</v>
      </c>
      <c r="P24" s="70" t="s">
        <v>63</v>
      </c>
      <c r="Q24" s="72" t="s">
        <v>63</v>
      </c>
    </row>
    <row r="26" spans="2:17" ht="15.75" thickBot="1" x14ac:dyDescent="0.3"/>
    <row r="27" spans="2:17" x14ac:dyDescent="0.25">
      <c r="B27" s="134" t="s">
        <v>79</v>
      </c>
      <c r="C27" s="135"/>
      <c r="D27" s="135"/>
      <c r="E27" s="135"/>
      <c r="F27" s="135"/>
      <c r="G27" s="135"/>
      <c r="H27" s="135"/>
      <c r="I27" s="135"/>
      <c r="J27" s="135"/>
      <c r="K27" s="135"/>
      <c r="L27" s="135"/>
      <c r="M27" s="135"/>
      <c r="N27" s="135"/>
      <c r="O27" s="135"/>
      <c r="P27" s="135"/>
      <c r="Q27" s="136"/>
    </row>
    <row r="28" spans="2:17" x14ac:dyDescent="0.25">
      <c r="B28" s="73">
        <v>15</v>
      </c>
      <c r="C28" s="74">
        <v>14</v>
      </c>
      <c r="D28" s="74">
        <v>13</v>
      </c>
      <c r="E28" s="74">
        <v>12</v>
      </c>
      <c r="F28" s="74">
        <v>11</v>
      </c>
      <c r="G28" s="74">
        <v>10</v>
      </c>
      <c r="H28" s="74">
        <v>9</v>
      </c>
      <c r="I28" s="74">
        <v>8</v>
      </c>
      <c r="J28" s="74">
        <v>7</v>
      </c>
      <c r="K28" s="74">
        <v>6</v>
      </c>
      <c r="L28" s="74">
        <v>5</v>
      </c>
      <c r="M28" s="74">
        <v>4</v>
      </c>
      <c r="N28" s="74">
        <v>3</v>
      </c>
      <c r="O28" s="74">
        <v>2</v>
      </c>
      <c r="P28" s="74">
        <v>1</v>
      </c>
      <c r="Q28" s="75">
        <v>0</v>
      </c>
    </row>
    <row r="29" spans="2:17" ht="45.75" thickBot="1" x14ac:dyDescent="0.3">
      <c r="B29" s="76" t="s">
        <v>63</v>
      </c>
      <c r="C29" s="77" t="s">
        <v>63</v>
      </c>
      <c r="D29" s="77" t="s">
        <v>63</v>
      </c>
      <c r="E29" s="77" t="s">
        <v>63</v>
      </c>
      <c r="F29" s="77" t="s">
        <v>63</v>
      </c>
      <c r="G29" s="77" t="s">
        <v>63</v>
      </c>
      <c r="H29" s="77" t="s">
        <v>63</v>
      </c>
      <c r="I29" s="77" t="s">
        <v>63</v>
      </c>
      <c r="J29" s="77" t="s">
        <v>63</v>
      </c>
      <c r="K29" s="77" t="s">
        <v>63</v>
      </c>
      <c r="L29" s="77" t="s">
        <v>63</v>
      </c>
      <c r="M29" s="77" t="s">
        <v>63</v>
      </c>
      <c r="N29" s="78" t="s">
        <v>63</v>
      </c>
      <c r="O29" s="78" t="s">
        <v>63</v>
      </c>
      <c r="P29" s="79" t="s">
        <v>80</v>
      </c>
      <c r="Q29" s="80" t="s">
        <v>81</v>
      </c>
    </row>
  </sheetData>
  <sheetProtection sheet="1" objects="1" scenarios="1" selectLockedCells="1"/>
  <mergeCells count="7">
    <mergeCell ref="B27:Q27"/>
    <mergeCell ref="B2:Q2"/>
    <mergeCell ref="B7:Q7"/>
    <mergeCell ref="B12:Q12"/>
    <mergeCell ref="B14:Q14"/>
    <mergeCell ref="B17:Q17"/>
    <mergeCell ref="B22:Q22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295A40-A7EA-4456-AACB-FF00DBE4A687}">
  <sheetPr codeName="Feuil21"/>
  <dimension ref="A1:R9"/>
  <sheetViews>
    <sheetView workbookViewId="0">
      <selection activeCell="I1" sqref="I1:J1"/>
    </sheetView>
  </sheetViews>
  <sheetFormatPr baseColWidth="10" defaultRowHeight="15" x14ac:dyDescent="0.25"/>
  <cols>
    <col min="1" max="18" width="3.140625" customWidth="1"/>
  </cols>
  <sheetData>
    <row r="1" spans="1:18" ht="15.75" x14ac:dyDescent="0.25">
      <c r="A1" s="164" t="s">
        <v>130</v>
      </c>
      <c r="B1" s="164"/>
      <c r="C1" s="164"/>
      <c r="D1" s="164"/>
      <c r="E1" s="164"/>
      <c r="F1" s="164"/>
      <c r="G1" s="164"/>
      <c r="H1" s="164"/>
      <c r="I1" s="165">
        <v>0</v>
      </c>
      <c r="J1" s="165"/>
    </row>
    <row r="2" spans="1:18" x14ac:dyDescent="0.25">
      <c r="B2" s="122" t="str">
        <f>DEC2BIN(I1)</f>
        <v>0</v>
      </c>
    </row>
    <row r="3" spans="1:18" x14ac:dyDescent="0.25">
      <c r="A3" s="123" t="s">
        <v>131</v>
      </c>
    </row>
    <row r="5" spans="1:18" ht="18.75" x14ac:dyDescent="0.3">
      <c r="B5" s="124"/>
      <c r="C5" s="166" t="s">
        <v>132</v>
      </c>
      <c r="D5" s="166"/>
      <c r="E5" s="166"/>
      <c r="F5" s="125"/>
      <c r="G5" s="125"/>
      <c r="H5" s="125"/>
      <c r="I5" s="125"/>
      <c r="J5" s="125"/>
      <c r="K5" s="125"/>
      <c r="L5" s="125"/>
      <c r="M5" s="125"/>
      <c r="N5" s="125"/>
      <c r="O5" s="166" t="s">
        <v>133</v>
      </c>
      <c r="P5" s="166"/>
      <c r="Q5" s="166"/>
      <c r="R5" s="124"/>
    </row>
    <row r="6" spans="1:18" ht="18.75" x14ac:dyDescent="0.3">
      <c r="B6" s="124"/>
      <c r="C6" s="126">
        <f>IF(I1&gt;127,1,0)</f>
        <v>0</v>
      </c>
      <c r="D6" s="124"/>
      <c r="E6" s="126">
        <f>IF(C9&gt;63,1,0)</f>
        <v>0</v>
      </c>
      <c r="F6" s="125"/>
      <c r="G6" s="126">
        <f>IF(E9&gt;31,1,0)</f>
        <v>0</v>
      </c>
      <c r="H6" s="125"/>
      <c r="I6" s="126">
        <f>IF(G9&gt;15,1,0)</f>
        <v>0</v>
      </c>
      <c r="J6" s="124"/>
      <c r="K6" s="126">
        <f>IF(I9&gt;7,1,0)</f>
        <v>0</v>
      </c>
      <c r="L6" s="124"/>
      <c r="M6" s="126">
        <f>IF(K9&gt;3,1,0)</f>
        <v>0</v>
      </c>
      <c r="N6" s="124"/>
      <c r="O6" s="126">
        <f>IF(M9&gt;1,1,0)</f>
        <v>0</v>
      </c>
      <c r="P6" s="124"/>
      <c r="Q6" s="126">
        <f>IF(O9&gt;0,1,0)</f>
        <v>0</v>
      </c>
      <c r="R6" s="124"/>
    </row>
    <row r="7" spans="1:18" ht="18.75" x14ac:dyDescent="0.25">
      <c r="B7" s="124"/>
      <c r="C7" s="126">
        <f>IF(C6=0,1,0)</f>
        <v>1</v>
      </c>
      <c r="D7" s="124"/>
      <c r="E7" s="126">
        <f>IF(E6=0,1,0)</f>
        <v>1</v>
      </c>
      <c r="F7" s="124"/>
      <c r="G7" s="126">
        <f>IF(G6=0,1,0)</f>
        <v>1</v>
      </c>
      <c r="H7" s="124"/>
      <c r="I7" s="126">
        <f>IF(I6=0,1,0)</f>
        <v>1</v>
      </c>
      <c r="J7" s="124"/>
      <c r="K7" s="126">
        <f>IF(K6=0,1,0)</f>
        <v>1</v>
      </c>
      <c r="L7" s="124"/>
      <c r="M7" s="126">
        <f>IF(M6=0,1,0)</f>
        <v>1</v>
      </c>
      <c r="N7" s="124"/>
      <c r="O7" s="126">
        <f>IF(O6=0,1,0)</f>
        <v>1</v>
      </c>
      <c r="P7" s="124"/>
      <c r="Q7" s="126">
        <f>IF(Q6=0,1,0)</f>
        <v>1</v>
      </c>
      <c r="R7" s="124"/>
    </row>
    <row r="8" spans="1:18" ht="18.75" x14ac:dyDescent="0.3">
      <c r="B8" s="124"/>
      <c r="C8" s="124">
        <v>1</v>
      </c>
      <c r="D8" s="125"/>
      <c r="E8" s="124">
        <v>2</v>
      </c>
      <c r="F8" s="125"/>
      <c r="G8" s="124">
        <v>3</v>
      </c>
      <c r="H8" s="125"/>
      <c r="I8" s="124">
        <v>4</v>
      </c>
      <c r="J8" s="124"/>
      <c r="K8" s="124">
        <v>5</v>
      </c>
      <c r="L8" s="124"/>
      <c r="M8" s="124">
        <v>6</v>
      </c>
      <c r="N8" s="124"/>
      <c r="O8" s="124">
        <v>7</v>
      </c>
      <c r="P8" s="124"/>
      <c r="Q8" s="124">
        <v>8</v>
      </c>
      <c r="R8" s="124"/>
    </row>
    <row r="9" spans="1:18" x14ac:dyDescent="0.25">
      <c r="B9" s="122"/>
      <c r="C9" s="122">
        <f>I1-(C6*128)</f>
        <v>0</v>
      </c>
      <c r="D9" s="122"/>
      <c r="E9" s="122">
        <f>C9-(E6*64)</f>
        <v>0</v>
      </c>
      <c r="F9" s="122"/>
      <c r="G9" s="122">
        <f>E9-(G6*32)</f>
        <v>0</v>
      </c>
      <c r="H9" s="122"/>
      <c r="I9" s="122">
        <f>G9-(I6*16)</f>
        <v>0</v>
      </c>
      <c r="J9" s="122"/>
      <c r="K9" s="122">
        <f>I9-(K6*8)</f>
        <v>0</v>
      </c>
      <c r="L9" s="122"/>
      <c r="M9" s="122">
        <f>K9-(M6*4)</f>
        <v>0</v>
      </c>
      <c r="N9" s="122"/>
      <c r="O9" s="122">
        <f>M9-(O6*2)</f>
        <v>0</v>
      </c>
      <c r="P9" s="122"/>
      <c r="Q9" s="122">
        <f>O9-(Q6*1)</f>
        <v>0</v>
      </c>
      <c r="R9" s="122"/>
    </row>
  </sheetData>
  <sheetProtection sheet="1" objects="1" scenarios="1" selectLockedCells="1"/>
  <mergeCells count="4">
    <mergeCell ref="A1:H1"/>
    <mergeCell ref="I1:J1"/>
    <mergeCell ref="C5:E5"/>
    <mergeCell ref="O5:Q5"/>
  </mergeCells>
  <conditionalFormatting sqref="C6:C7 E6:E7 G6:G7 I6:I7 K6:K7 M6:M7 O6:O7 Q6:Q7">
    <cfRule type="cellIs" dxfId="14" priority="2" operator="lessThan">
      <formula>0.5</formula>
    </cfRule>
    <cfRule type="cellIs" dxfId="13" priority="3" operator="greaterThan">
      <formula>0.5</formula>
    </cfRule>
  </conditionalFormatting>
  <conditionalFormatting sqref="C7 E7 G7 I7 K7 M7 O7 Q7">
    <cfRule type="cellIs" dxfId="12" priority="1" operator="greaterThan">
      <formula>0.5</formula>
    </cfRule>
  </conditionalFormatting>
  <dataValidations count="1">
    <dataValidation type="whole" allowBlank="1" showInputMessage="1" showErrorMessage="1" errorTitle="Wrong Slave number" error="Please select a number from 1 to 247" sqref="I1:J1" xr:uid="{50DF53C1-D6DE-4717-978B-26D046A72118}">
      <formula1>0</formula1>
      <formula2>247</formula2>
    </dataValidation>
  </dataValidation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6B0F5E-4FA0-4038-A9C9-CFCF5B2996B8}">
  <sheetPr codeName="Feuil22"/>
  <dimension ref="A1:H18"/>
  <sheetViews>
    <sheetView workbookViewId="0">
      <selection activeCell="B14" sqref="B14"/>
    </sheetView>
  </sheetViews>
  <sheetFormatPr baseColWidth="10" defaultRowHeight="15" x14ac:dyDescent="0.25"/>
  <cols>
    <col min="1" max="1" width="3.42578125" style="1" customWidth="1"/>
    <col min="2" max="2" width="11.42578125" style="1"/>
    <col min="3" max="3" width="11.42578125" style="1" customWidth="1"/>
    <col min="4" max="4" width="15.28515625" style="1" customWidth="1"/>
    <col min="5" max="7" width="16.28515625" style="1" customWidth="1"/>
    <col min="8" max="8" width="13.85546875" style="1" customWidth="1"/>
    <col min="9" max="16384" width="11.42578125" style="1"/>
  </cols>
  <sheetData>
    <row r="1" spans="1:8" x14ac:dyDescent="0.25">
      <c r="A1" s="173"/>
      <c r="B1" s="13" t="s">
        <v>158</v>
      </c>
    </row>
    <row r="2" spans="1:8" x14ac:dyDescent="0.25">
      <c r="B2" s="19" t="s">
        <v>83</v>
      </c>
    </row>
    <row r="3" spans="1:8" x14ac:dyDescent="0.25">
      <c r="B3" s="19" t="s">
        <v>84</v>
      </c>
    </row>
    <row r="4" spans="1:8" ht="15.75" thickBot="1" x14ac:dyDescent="0.3"/>
    <row r="5" spans="1:8" x14ac:dyDescent="0.25">
      <c r="B5" s="29" t="s">
        <v>56</v>
      </c>
      <c r="C5" s="13"/>
      <c r="D5" s="13"/>
      <c r="E5" s="13"/>
      <c r="F5" s="13"/>
      <c r="G5" s="14"/>
      <c r="H5" s="3"/>
    </row>
    <row r="6" spans="1:8" x14ac:dyDescent="0.25">
      <c r="B6" s="30" t="s">
        <v>116</v>
      </c>
      <c r="C6" s="31"/>
      <c r="D6" s="31"/>
      <c r="E6" s="12"/>
      <c r="F6" s="12"/>
      <c r="G6" s="28"/>
      <c r="H6" s="3"/>
    </row>
    <row r="7" spans="1:8" x14ac:dyDescent="0.25">
      <c r="B7" s="30"/>
      <c r="C7" s="31"/>
      <c r="D7" s="32" t="s">
        <v>100</v>
      </c>
      <c r="E7" s="12"/>
      <c r="F7" s="12"/>
      <c r="G7" s="28"/>
      <c r="H7" s="3"/>
    </row>
    <row r="8" spans="1:8" x14ac:dyDescent="0.25">
      <c r="B8" s="30"/>
      <c r="C8" s="31"/>
      <c r="D8" s="32" t="s">
        <v>101</v>
      </c>
      <c r="E8" s="12"/>
      <c r="F8" s="12"/>
      <c r="G8" s="28"/>
      <c r="H8" s="3"/>
    </row>
    <row r="9" spans="1:8" x14ac:dyDescent="0.25">
      <c r="B9" s="30"/>
      <c r="C9" s="31"/>
      <c r="D9" s="32" t="s">
        <v>102</v>
      </c>
      <c r="E9" s="12"/>
      <c r="F9" s="12"/>
      <c r="G9" s="28"/>
      <c r="H9" s="3"/>
    </row>
    <row r="10" spans="1:8" x14ac:dyDescent="0.25">
      <c r="B10" s="30"/>
      <c r="C10" s="31"/>
      <c r="D10" s="172" t="s">
        <v>152</v>
      </c>
      <c r="E10" s="12"/>
      <c r="F10" s="12"/>
      <c r="G10" s="28"/>
      <c r="H10" s="3"/>
    </row>
    <row r="11" spans="1:8" x14ac:dyDescent="0.25">
      <c r="B11" s="30" t="s">
        <v>111</v>
      </c>
      <c r="C11" s="31"/>
      <c r="D11" s="32"/>
      <c r="E11" s="12"/>
      <c r="F11" s="12"/>
      <c r="G11" s="28"/>
      <c r="H11" s="3"/>
    </row>
    <row r="12" spans="1:8" x14ac:dyDescent="0.25">
      <c r="B12" s="26"/>
      <c r="C12" s="4"/>
      <c r="D12" s="27"/>
      <c r="E12" s="4"/>
      <c r="F12" s="4"/>
      <c r="G12" s="5"/>
    </row>
    <row r="13" spans="1:8" x14ac:dyDescent="0.25">
      <c r="B13" s="6" t="s">
        <v>25</v>
      </c>
      <c r="C13" s="7"/>
      <c r="D13" s="7" t="s">
        <v>0</v>
      </c>
      <c r="E13" s="7" t="s">
        <v>104</v>
      </c>
      <c r="F13" s="7" t="s">
        <v>15</v>
      </c>
      <c r="G13" s="8" t="s">
        <v>31</v>
      </c>
    </row>
    <row r="14" spans="1:8" ht="15.75" thickBot="1" x14ac:dyDescent="0.3">
      <c r="B14" s="33" t="s">
        <v>27</v>
      </c>
      <c r="C14" s="95">
        <f>IF(B14="JBUS",0,IF(B14="MODBUS",1,""))</f>
        <v>1</v>
      </c>
      <c r="D14" s="83" t="s">
        <v>149</v>
      </c>
      <c r="E14" s="35" t="s">
        <v>107</v>
      </c>
      <c r="F14" s="81">
        <f>C14-1+G14</f>
        <v>1</v>
      </c>
      <c r="G14" s="82">
        <f>IF(E14="Installed length", 1,IF(E14="Leak information",2, IF(E14="Break information",3,"4")))</f>
        <v>1</v>
      </c>
    </row>
    <row r="15" spans="1:8" hidden="1" x14ac:dyDescent="0.25">
      <c r="B15" s="1" t="s">
        <v>26</v>
      </c>
      <c r="E15" s="32" t="s">
        <v>107</v>
      </c>
    </row>
    <row r="16" spans="1:8" hidden="1" x14ac:dyDescent="0.25">
      <c r="B16" s="1" t="s">
        <v>27</v>
      </c>
      <c r="E16" s="32" t="s">
        <v>108</v>
      </c>
    </row>
    <row r="17" spans="5:5" hidden="1" x14ac:dyDescent="0.25">
      <c r="E17" s="32" t="s">
        <v>109</v>
      </c>
    </row>
    <row r="18" spans="5:5" hidden="1" x14ac:dyDescent="0.25">
      <c r="E18" s="32" t="s">
        <v>110</v>
      </c>
    </row>
  </sheetData>
  <sheetProtection sheet="1" objects="1" scenarios="1" selectLockedCells="1"/>
  <dataValidations count="2">
    <dataValidation type="list" showInputMessage="1" showErrorMessage="1" errorTitle="Select from the list only" error="Select from the list only" promptTitle="Select a function" prompt="    - Installed length_x000a_(Total length installed in meters)_x000a__x000a_    - Leak information_x000a_(0 for healthy or 1 for leak)_x000a__x000a_    - Break information_x000a_(0 for healthy or 1 for break)_x000a__x000a_    - Leak location_x000a_(Leak distance in meters)" sqref="E14" xr:uid="{09E199A2-FE26-4A6F-AFB6-1124855DC22F}">
      <formula1>$E$15:$E$18</formula1>
    </dataValidation>
    <dataValidation type="list" showInputMessage="1" showErrorMessage="1" errorTitle="Select from the list only" error="Select from the list only" promptTitle="Select a protocol" prompt="_x000a_    - JBUS_x000a_or_x000a_    - MODBUS" sqref="B14" xr:uid="{B58B8457-6F5E-4814-B587-D86736854AD1}">
      <formula1>$B$15:$B$16</formula1>
    </dataValidation>
  </dataValidation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83B596-942D-4D01-B56F-BA085F5ECE19}">
  <sheetPr codeName="Feuil23"/>
  <dimension ref="A1:Q19"/>
  <sheetViews>
    <sheetView zoomScaleNormal="100" workbookViewId="0"/>
  </sheetViews>
  <sheetFormatPr baseColWidth="10" defaultRowHeight="15" x14ac:dyDescent="0.25"/>
  <cols>
    <col min="1" max="1" width="2.85546875" style="15" customWidth="1"/>
    <col min="2" max="16384" width="11.42578125" style="15"/>
  </cols>
  <sheetData>
    <row r="1" spans="1:17" ht="15" customHeight="1" thickBot="1" x14ac:dyDescent="0.3">
      <c r="A1" s="174"/>
    </row>
    <row r="2" spans="1:17" x14ac:dyDescent="0.25">
      <c r="B2" s="137" t="s">
        <v>62</v>
      </c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9"/>
    </row>
    <row r="3" spans="1:17" x14ac:dyDescent="0.25">
      <c r="B3" s="36">
        <v>15</v>
      </c>
      <c r="C3" s="37">
        <v>14</v>
      </c>
      <c r="D3" s="37">
        <v>13</v>
      </c>
      <c r="E3" s="37">
        <v>12</v>
      </c>
      <c r="F3" s="37">
        <v>11</v>
      </c>
      <c r="G3" s="37">
        <v>10</v>
      </c>
      <c r="H3" s="37">
        <v>9</v>
      </c>
      <c r="I3" s="37">
        <v>8</v>
      </c>
      <c r="J3" s="37">
        <v>7</v>
      </c>
      <c r="K3" s="37">
        <v>6</v>
      </c>
      <c r="L3" s="37">
        <v>5</v>
      </c>
      <c r="M3" s="37">
        <v>4</v>
      </c>
      <c r="N3" s="37">
        <v>3</v>
      </c>
      <c r="O3" s="37">
        <v>2</v>
      </c>
      <c r="P3" s="37">
        <v>1</v>
      </c>
      <c r="Q3" s="38">
        <v>0</v>
      </c>
    </row>
    <row r="4" spans="1:17" ht="15.75" thickBot="1" x14ac:dyDescent="0.3">
      <c r="B4" s="161" t="s">
        <v>112</v>
      </c>
      <c r="C4" s="162"/>
      <c r="D4" s="162"/>
      <c r="E4" s="162"/>
      <c r="F4" s="162"/>
      <c r="G4" s="162"/>
      <c r="H4" s="162"/>
      <c r="I4" s="162"/>
      <c r="J4" s="162"/>
      <c r="K4" s="162"/>
      <c r="L4" s="162"/>
      <c r="M4" s="162"/>
      <c r="N4" s="162"/>
      <c r="O4" s="162"/>
      <c r="P4" s="162"/>
      <c r="Q4" s="163"/>
    </row>
    <row r="6" spans="1:17" ht="15.75" thickBot="1" x14ac:dyDescent="0.3"/>
    <row r="7" spans="1:17" x14ac:dyDescent="0.25">
      <c r="B7" s="140" t="s">
        <v>69</v>
      </c>
      <c r="C7" s="141"/>
      <c r="D7" s="141"/>
      <c r="E7" s="141"/>
      <c r="F7" s="141"/>
      <c r="G7" s="141"/>
      <c r="H7" s="141"/>
      <c r="I7" s="141"/>
      <c r="J7" s="141"/>
      <c r="K7" s="141"/>
      <c r="L7" s="141"/>
      <c r="M7" s="141"/>
      <c r="N7" s="141"/>
      <c r="O7" s="141"/>
      <c r="P7" s="141"/>
      <c r="Q7" s="142"/>
    </row>
    <row r="8" spans="1:17" x14ac:dyDescent="0.25">
      <c r="B8" s="45">
        <v>15</v>
      </c>
      <c r="C8" s="46">
        <v>14</v>
      </c>
      <c r="D8" s="46">
        <v>13</v>
      </c>
      <c r="E8" s="46">
        <v>12</v>
      </c>
      <c r="F8" s="46">
        <v>11</v>
      </c>
      <c r="G8" s="46">
        <v>10</v>
      </c>
      <c r="H8" s="46">
        <v>9</v>
      </c>
      <c r="I8" s="46">
        <v>8</v>
      </c>
      <c r="J8" s="46">
        <v>7</v>
      </c>
      <c r="K8" s="46">
        <v>6</v>
      </c>
      <c r="L8" s="46">
        <v>5</v>
      </c>
      <c r="M8" s="46">
        <v>4</v>
      </c>
      <c r="N8" s="46">
        <v>3</v>
      </c>
      <c r="O8" s="46">
        <v>2</v>
      </c>
      <c r="P8" s="46">
        <v>1</v>
      </c>
      <c r="Q8" s="47">
        <v>0</v>
      </c>
    </row>
    <row r="9" spans="1:17" ht="15.75" thickBot="1" x14ac:dyDescent="0.3">
      <c r="B9" s="48" t="s">
        <v>63</v>
      </c>
      <c r="C9" s="49" t="s">
        <v>63</v>
      </c>
      <c r="D9" s="49" t="s">
        <v>63</v>
      </c>
      <c r="E9" s="49" t="s">
        <v>63</v>
      </c>
      <c r="F9" s="49" t="s">
        <v>63</v>
      </c>
      <c r="G9" s="49" t="s">
        <v>63</v>
      </c>
      <c r="H9" s="49" t="s">
        <v>63</v>
      </c>
      <c r="I9" s="49" t="s">
        <v>63</v>
      </c>
      <c r="J9" s="49" t="s">
        <v>63</v>
      </c>
      <c r="K9" s="49" t="s">
        <v>63</v>
      </c>
      <c r="L9" s="49" t="s">
        <v>63</v>
      </c>
      <c r="M9" s="50" t="s">
        <v>65</v>
      </c>
      <c r="N9" s="96" t="s">
        <v>63</v>
      </c>
      <c r="O9" s="96" t="s">
        <v>63</v>
      </c>
      <c r="P9" s="96" t="s">
        <v>63</v>
      </c>
      <c r="Q9" s="131" t="s">
        <v>63</v>
      </c>
    </row>
    <row r="11" spans="1:17" ht="15.75" thickBot="1" x14ac:dyDescent="0.3"/>
    <row r="12" spans="1:17" x14ac:dyDescent="0.25">
      <c r="B12" s="143" t="s">
        <v>74</v>
      </c>
      <c r="C12" s="144"/>
      <c r="D12" s="144"/>
      <c r="E12" s="144"/>
      <c r="F12" s="144"/>
      <c r="G12" s="144"/>
      <c r="H12" s="144"/>
      <c r="I12" s="144"/>
      <c r="J12" s="144"/>
      <c r="K12" s="144"/>
      <c r="L12" s="144"/>
      <c r="M12" s="144"/>
      <c r="N12" s="144"/>
      <c r="O12" s="144"/>
      <c r="P12" s="144"/>
      <c r="Q12" s="145"/>
    </row>
    <row r="13" spans="1:17" x14ac:dyDescent="0.25">
      <c r="B13" s="52">
        <v>15</v>
      </c>
      <c r="C13" s="53">
        <v>14</v>
      </c>
      <c r="D13" s="53">
        <v>13</v>
      </c>
      <c r="E13" s="53">
        <v>12</v>
      </c>
      <c r="F13" s="53">
        <v>11</v>
      </c>
      <c r="G13" s="53">
        <v>10</v>
      </c>
      <c r="H13" s="53">
        <v>9</v>
      </c>
      <c r="I13" s="53">
        <v>8</v>
      </c>
      <c r="J13" s="53">
        <v>7</v>
      </c>
      <c r="K13" s="53">
        <v>6</v>
      </c>
      <c r="L13" s="53">
        <v>5</v>
      </c>
      <c r="M13" s="53">
        <v>4</v>
      </c>
      <c r="N13" s="53">
        <v>3</v>
      </c>
      <c r="O13" s="53">
        <v>2</v>
      </c>
      <c r="P13" s="53">
        <v>1</v>
      </c>
      <c r="Q13" s="54">
        <v>0</v>
      </c>
    </row>
    <row r="14" spans="1:17" ht="47.25" customHeight="1" thickBot="1" x14ac:dyDescent="0.3">
      <c r="B14" s="97" t="s">
        <v>63</v>
      </c>
      <c r="C14" s="98" t="s">
        <v>63</v>
      </c>
      <c r="D14" s="98" t="s">
        <v>63</v>
      </c>
      <c r="E14" s="98" t="s">
        <v>63</v>
      </c>
      <c r="F14" s="98" t="s">
        <v>63</v>
      </c>
      <c r="G14" s="98" t="s">
        <v>63</v>
      </c>
      <c r="H14" s="98" t="s">
        <v>63</v>
      </c>
      <c r="I14" s="98" t="s">
        <v>63</v>
      </c>
      <c r="J14" s="171" t="s">
        <v>154</v>
      </c>
      <c r="K14" s="98" t="s">
        <v>63</v>
      </c>
      <c r="L14" s="98" t="s">
        <v>63</v>
      </c>
      <c r="M14" s="98" t="s">
        <v>63</v>
      </c>
      <c r="N14" s="99" t="s">
        <v>63</v>
      </c>
      <c r="O14" s="99" t="s">
        <v>63</v>
      </c>
      <c r="P14" s="171" t="s">
        <v>153</v>
      </c>
      <c r="Q14" s="170" t="s">
        <v>156</v>
      </c>
    </row>
    <row r="16" spans="1:17" ht="15.75" thickBot="1" x14ac:dyDescent="0.3"/>
    <row r="17" spans="2:17" x14ac:dyDescent="0.25">
      <c r="B17" s="149" t="s">
        <v>76</v>
      </c>
      <c r="C17" s="150"/>
      <c r="D17" s="150"/>
      <c r="E17" s="150"/>
      <c r="F17" s="150"/>
      <c r="G17" s="150"/>
      <c r="H17" s="150"/>
      <c r="I17" s="150"/>
      <c r="J17" s="150"/>
      <c r="K17" s="150"/>
      <c r="L17" s="150"/>
      <c r="M17" s="150"/>
      <c r="N17" s="150"/>
      <c r="O17" s="150"/>
      <c r="P17" s="150"/>
      <c r="Q17" s="151"/>
    </row>
    <row r="18" spans="2:17" x14ac:dyDescent="0.25">
      <c r="B18" s="55">
        <v>15</v>
      </c>
      <c r="C18" s="56">
        <v>14</v>
      </c>
      <c r="D18" s="56">
        <v>13</v>
      </c>
      <c r="E18" s="56">
        <v>12</v>
      </c>
      <c r="F18" s="56">
        <v>11</v>
      </c>
      <c r="G18" s="56">
        <v>10</v>
      </c>
      <c r="H18" s="56">
        <v>9</v>
      </c>
      <c r="I18" s="56">
        <v>8</v>
      </c>
      <c r="J18" s="56">
        <v>7</v>
      </c>
      <c r="K18" s="56">
        <v>6</v>
      </c>
      <c r="L18" s="56">
        <v>5</v>
      </c>
      <c r="M18" s="56">
        <v>4</v>
      </c>
      <c r="N18" s="56">
        <v>3</v>
      </c>
      <c r="O18" s="56">
        <v>2</v>
      </c>
      <c r="P18" s="56">
        <v>1</v>
      </c>
      <c r="Q18" s="57">
        <v>0</v>
      </c>
    </row>
    <row r="19" spans="2:17" ht="15.75" thickBot="1" x14ac:dyDescent="0.3">
      <c r="B19" s="158" t="s">
        <v>155</v>
      </c>
      <c r="C19" s="159"/>
      <c r="D19" s="159"/>
      <c r="E19" s="159"/>
      <c r="F19" s="159"/>
      <c r="G19" s="159"/>
      <c r="H19" s="159"/>
      <c r="I19" s="159"/>
      <c r="J19" s="159"/>
      <c r="K19" s="159"/>
      <c r="L19" s="159"/>
      <c r="M19" s="159"/>
      <c r="N19" s="159"/>
      <c r="O19" s="159"/>
      <c r="P19" s="159"/>
      <c r="Q19" s="160"/>
    </row>
  </sheetData>
  <sheetProtection sheet="1" objects="1" scenarios="1" selectLockedCells="1"/>
  <mergeCells count="6">
    <mergeCell ref="B2:Q2"/>
    <mergeCell ref="B4:Q4"/>
    <mergeCell ref="B7:Q7"/>
    <mergeCell ref="B12:Q12"/>
    <mergeCell ref="B17:Q17"/>
    <mergeCell ref="B19:Q19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BBD496-5E34-40AB-B7AE-A9FA9DA5896B}">
  <sheetPr codeName="Feuil24"/>
  <dimension ref="A1:R9"/>
  <sheetViews>
    <sheetView workbookViewId="0">
      <selection activeCell="I1" sqref="I1:J1"/>
    </sheetView>
  </sheetViews>
  <sheetFormatPr baseColWidth="10" defaultRowHeight="15" x14ac:dyDescent="0.25"/>
  <cols>
    <col min="1" max="18" width="3.140625" customWidth="1"/>
  </cols>
  <sheetData>
    <row r="1" spans="1:18" ht="15.75" x14ac:dyDescent="0.25">
      <c r="A1" s="164" t="s">
        <v>130</v>
      </c>
      <c r="B1" s="164"/>
      <c r="C1" s="164"/>
      <c r="D1" s="164"/>
      <c r="E1" s="164"/>
      <c r="F1" s="164"/>
      <c r="G1" s="164"/>
      <c r="H1" s="164"/>
      <c r="I1" s="165">
        <v>0</v>
      </c>
      <c r="J1" s="165"/>
    </row>
    <row r="2" spans="1:18" x14ac:dyDescent="0.25">
      <c r="B2" s="122" t="str">
        <f>DEC2BIN(I1)</f>
        <v>0</v>
      </c>
    </row>
    <row r="3" spans="1:18" x14ac:dyDescent="0.25">
      <c r="A3" s="123" t="s">
        <v>131</v>
      </c>
    </row>
    <row r="5" spans="1:18" ht="18.75" x14ac:dyDescent="0.3">
      <c r="B5" s="124"/>
      <c r="C5" s="166" t="s">
        <v>132</v>
      </c>
      <c r="D5" s="166"/>
      <c r="E5" s="166"/>
      <c r="F5" s="125"/>
      <c r="G5" s="125"/>
      <c r="H5" s="125"/>
      <c r="I5" s="125"/>
      <c r="J5" s="125"/>
      <c r="K5" s="125"/>
      <c r="L5" s="125"/>
      <c r="M5" s="125"/>
      <c r="N5" s="125"/>
      <c r="O5" s="166" t="s">
        <v>133</v>
      </c>
      <c r="P5" s="166"/>
      <c r="Q5" s="166"/>
      <c r="R5" s="124"/>
    </row>
    <row r="6" spans="1:18" ht="18.75" x14ac:dyDescent="0.3">
      <c r="B6" s="124"/>
      <c r="C6" s="126">
        <f>IF(I1&gt;127,1,0)</f>
        <v>0</v>
      </c>
      <c r="D6" s="124"/>
      <c r="E6" s="126">
        <f>IF(C9&gt;63,1,0)</f>
        <v>0</v>
      </c>
      <c r="F6" s="125"/>
      <c r="G6" s="126">
        <f>IF(E9&gt;31,1,0)</f>
        <v>0</v>
      </c>
      <c r="H6" s="125"/>
      <c r="I6" s="126">
        <f>IF(G9&gt;15,1,0)</f>
        <v>0</v>
      </c>
      <c r="J6" s="124"/>
      <c r="K6" s="126">
        <f>IF(I9&gt;7,1,0)</f>
        <v>0</v>
      </c>
      <c r="L6" s="124"/>
      <c r="M6" s="126">
        <f>IF(K9&gt;3,1,0)</f>
        <v>0</v>
      </c>
      <c r="N6" s="124"/>
      <c r="O6" s="126">
        <f>IF(M9&gt;1,1,0)</f>
        <v>0</v>
      </c>
      <c r="P6" s="124"/>
      <c r="Q6" s="126">
        <f>IF(O9&gt;0,1,0)</f>
        <v>0</v>
      </c>
      <c r="R6" s="124"/>
    </row>
    <row r="7" spans="1:18" ht="18.75" x14ac:dyDescent="0.25">
      <c r="B7" s="124"/>
      <c r="C7" s="126">
        <f>IF(C6=0,1,0)</f>
        <v>1</v>
      </c>
      <c r="D7" s="124"/>
      <c r="E7" s="126">
        <f>IF(E6=0,1,0)</f>
        <v>1</v>
      </c>
      <c r="F7" s="124"/>
      <c r="G7" s="126">
        <f>IF(G6=0,1,0)</f>
        <v>1</v>
      </c>
      <c r="H7" s="124"/>
      <c r="I7" s="126">
        <f>IF(I6=0,1,0)</f>
        <v>1</v>
      </c>
      <c r="J7" s="124"/>
      <c r="K7" s="126">
        <f>IF(K6=0,1,0)</f>
        <v>1</v>
      </c>
      <c r="L7" s="124"/>
      <c r="M7" s="126">
        <f>IF(M6=0,1,0)</f>
        <v>1</v>
      </c>
      <c r="N7" s="124"/>
      <c r="O7" s="126">
        <f>IF(O6=0,1,0)</f>
        <v>1</v>
      </c>
      <c r="P7" s="124"/>
      <c r="Q7" s="126">
        <f>IF(Q6=0,1,0)</f>
        <v>1</v>
      </c>
      <c r="R7" s="124"/>
    </row>
    <row r="8" spans="1:18" ht="18.75" x14ac:dyDescent="0.3">
      <c r="B8" s="124"/>
      <c r="C8" s="124">
        <v>1</v>
      </c>
      <c r="D8" s="125"/>
      <c r="E8" s="124">
        <v>2</v>
      </c>
      <c r="F8" s="125"/>
      <c r="G8" s="124">
        <v>3</v>
      </c>
      <c r="H8" s="125"/>
      <c r="I8" s="124">
        <v>4</v>
      </c>
      <c r="J8" s="124"/>
      <c r="K8" s="124">
        <v>5</v>
      </c>
      <c r="L8" s="124"/>
      <c r="M8" s="124">
        <v>6</v>
      </c>
      <c r="N8" s="124"/>
      <c r="O8" s="124">
        <v>7</v>
      </c>
      <c r="P8" s="124"/>
      <c r="Q8" s="124">
        <v>8</v>
      </c>
      <c r="R8" s="124"/>
    </row>
    <row r="9" spans="1:18" x14ac:dyDescent="0.25">
      <c r="B9" s="122"/>
      <c r="C9" s="122">
        <f>I1-(C6*128)</f>
        <v>0</v>
      </c>
      <c r="D9" s="122"/>
      <c r="E9" s="122">
        <f>C9-(E6*64)</f>
        <v>0</v>
      </c>
      <c r="F9" s="122"/>
      <c r="G9" s="122">
        <f>E9-(G6*32)</f>
        <v>0</v>
      </c>
      <c r="H9" s="122"/>
      <c r="I9" s="122">
        <f>G9-(I6*16)</f>
        <v>0</v>
      </c>
      <c r="J9" s="122"/>
      <c r="K9" s="122">
        <f>I9-(K6*8)</f>
        <v>0</v>
      </c>
      <c r="L9" s="122"/>
      <c r="M9" s="122">
        <f>K9-(M6*4)</f>
        <v>0</v>
      </c>
      <c r="N9" s="122"/>
      <c r="O9" s="122">
        <f>M9-(O6*2)</f>
        <v>0</v>
      </c>
      <c r="P9" s="122"/>
      <c r="Q9" s="122">
        <f>O9-(Q6*1)</f>
        <v>0</v>
      </c>
      <c r="R9" s="122"/>
    </row>
  </sheetData>
  <sheetProtection sheet="1" objects="1" scenarios="1" selectLockedCells="1"/>
  <mergeCells count="4">
    <mergeCell ref="A1:H1"/>
    <mergeCell ref="I1:J1"/>
    <mergeCell ref="C5:E5"/>
    <mergeCell ref="O5:Q5"/>
  </mergeCells>
  <conditionalFormatting sqref="C6:C7 E6:E7 G6:G7 I6:I7 K6:K7 M6:M7 O6:O7 Q6:Q7">
    <cfRule type="cellIs" dxfId="11" priority="2" operator="lessThan">
      <formula>0.5</formula>
    </cfRule>
    <cfRule type="cellIs" dxfId="10" priority="3" operator="greaterThan">
      <formula>0.5</formula>
    </cfRule>
  </conditionalFormatting>
  <conditionalFormatting sqref="C7 E7 G7 I7 K7 M7 O7 Q7">
    <cfRule type="cellIs" dxfId="9" priority="1" operator="greaterThan">
      <formula>0.5</formula>
    </cfRule>
  </conditionalFormatting>
  <dataValidations count="1">
    <dataValidation type="whole" allowBlank="1" showInputMessage="1" showErrorMessage="1" errorTitle="Wrong Slave number" error="Please select a number from 1 to 247" sqref="I1:J1" xr:uid="{0678A410-D9FE-4814-8767-DD8D060B41C1}">
      <formula1>0</formula1>
      <formula2>247</formula2>
    </dataValidation>
  </dataValidation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18F2A4-ABBA-4C3C-9FF0-478AB09DDAC6}">
  <sheetPr codeName="Feuil25"/>
  <dimension ref="A1:I44"/>
  <sheetViews>
    <sheetView workbookViewId="0">
      <selection activeCell="B14" sqref="B14"/>
    </sheetView>
  </sheetViews>
  <sheetFormatPr baseColWidth="10" defaultRowHeight="15" x14ac:dyDescent="0.25"/>
  <cols>
    <col min="1" max="1" width="3.42578125" style="1" customWidth="1"/>
    <col min="2" max="2" width="11.42578125" style="1"/>
    <col min="3" max="3" width="11.42578125" style="1" hidden="1" customWidth="1"/>
    <col min="4" max="4" width="15.28515625" style="1" customWidth="1"/>
    <col min="5" max="5" width="8.42578125" style="1" customWidth="1"/>
    <col min="6" max="8" width="16.28515625" style="1" customWidth="1"/>
    <col min="9" max="9" width="13.85546875" style="1" customWidth="1"/>
    <col min="10" max="16384" width="11.42578125" style="1"/>
  </cols>
  <sheetData>
    <row r="1" spans="1:9" x14ac:dyDescent="0.25">
      <c r="A1" s="173"/>
      <c r="B1" s="13" t="s">
        <v>145</v>
      </c>
    </row>
    <row r="2" spans="1:9" x14ac:dyDescent="0.25">
      <c r="B2" s="19" t="s">
        <v>83</v>
      </c>
    </row>
    <row r="3" spans="1:9" x14ac:dyDescent="0.25">
      <c r="B3" s="19" t="s">
        <v>84</v>
      </c>
    </row>
    <row r="4" spans="1:9" ht="15.75" thickBot="1" x14ac:dyDescent="0.3">
      <c r="B4" s="133" t="s">
        <v>146</v>
      </c>
    </row>
    <row r="5" spans="1:9" x14ac:dyDescent="0.25">
      <c r="B5" s="29" t="s">
        <v>56</v>
      </c>
      <c r="C5" s="13"/>
      <c r="D5" s="13"/>
      <c r="E5" s="13"/>
      <c r="F5" s="13"/>
      <c r="G5" s="13"/>
      <c r="H5" s="14"/>
      <c r="I5" s="3"/>
    </row>
    <row r="6" spans="1:9" x14ac:dyDescent="0.25">
      <c r="B6" s="30" t="s">
        <v>99</v>
      </c>
      <c r="C6" s="31"/>
      <c r="D6" s="31"/>
      <c r="E6" s="12"/>
      <c r="F6" s="12"/>
      <c r="G6" s="12"/>
      <c r="H6" s="28"/>
      <c r="I6" s="3"/>
    </row>
    <row r="7" spans="1:9" x14ac:dyDescent="0.25">
      <c r="B7" s="30"/>
      <c r="C7" s="31"/>
      <c r="D7" s="32" t="s">
        <v>100</v>
      </c>
      <c r="E7" s="12"/>
      <c r="F7" s="12"/>
      <c r="G7" s="12"/>
      <c r="H7" s="28"/>
      <c r="I7" s="3"/>
    </row>
    <row r="8" spans="1:9" x14ac:dyDescent="0.25">
      <c r="B8" s="30"/>
      <c r="C8" s="31"/>
      <c r="D8" s="32" t="s">
        <v>101</v>
      </c>
      <c r="E8" s="12"/>
      <c r="F8" s="12"/>
      <c r="G8" s="12"/>
      <c r="H8" s="28"/>
      <c r="I8" s="3"/>
    </row>
    <row r="9" spans="1:9" x14ac:dyDescent="0.25">
      <c r="B9" s="30"/>
      <c r="C9" s="31"/>
      <c r="D9" s="32" t="s">
        <v>102</v>
      </c>
      <c r="E9" s="12"/>
      <c r="F9" s="12"/>
      <c r="G9" s="12"/>
      <c r="H9" s="28"/>
      <c r="I9" s="3"/>
    </row>
    <row r="10" spans="1:9" x14ac:dyDescent="0.25">
      <c r="B10" s="30"/>
      <c r="C10" s="31"/>
      <c r="D10" s="32" t="s">
        <v>103</v>
      </c>
      <c r="E10" s="12"/>
      <c r="F10" s="12"/>
      <c r="G10" s="12"/>
      <c r="H10" s="28"/>
      <c r="I10" s="3"/>
    </row>
    <row r="11" spans="1:9" x14ac:dyDescent="0.25">
      <c r="B11" s="30" t="s">
        <v>111</v>
      </c>
      <c r="C11" s="31"/>
      <c r="D11" s="32"/>
      <c r="E11" s="12"/>
      <c r="F11" s="12"/>
      <c r="G11" s="12"/>
      <c r="H11" s="28"/>
      <c r="I11" s="3"/>
    </row>
    <row r="12" spans="1:9" x14ac:dyDescent="0.25">
      <c r="B12" s="26"/>
      <c r="C12" s="4"/>
      <c r="D12" s="27"/>
      <c r="E12" s="4"/>
      <c r="F12" s="4"/>
      <c r="G12" s="4"/>
      <c r="H12" s="5"/>
    </row>
    <row r="13" spans="1:9" x14ac:dyDescent="0.25">
      <c r="B13" s="6" t="s">
        <v>25</v>
      </c>
      <c r="C13" s="7"/>
      <c r="D13" s="7" t="s">
        <v>0</v>
      </c>
      <c r="E13" s="7" t="s">
        <v>2</v>
      </c>
      <c r="F13" s="7" t="s">
        <v>104</v>
      </c>
      <c r="G13" s="7" t="s">
        <v>15</v>
      </c>
      <c r="H13" s="8" t="s">
        <v>31</v>
      </c>
    </row>
    <row r="14" spans="1:9" ht="15.75" thickBot="1" x14ac:dyDescent="0.3">
      <c r="B14" s="33" t="s">
        <v>27</v>
      </c>
      <c r="C14" s="95">
        <f>IF(B14="JBUS",0,IF(B14="MODBUS",1,""))</f>
        <v>1</v>
      </c>
      <c r="D14" s="83" t="s">
        <v>144</v>
      </c>
      <c r="E14" s="35">
        <v>1</v>
      </c>
      <c r="F14" s="35" t="s">
        <v>107</v>
      </c>
      <c r="G14" s="81">
        <f>C14-1+((E14-1)*4)+H14</f>
        <v>1</v>
      </c>
      <c r="H14" s="82">
        <f>IF(F14="Installed length", 1,IF(F14="Leak information",2, IF(F14="Break information",3,"4")))</f>
        <v>1</v>
      </c>
    </row>
    <row r="15" spans="1:9" hidden="1" x14ac:dyDescent="0.25">
      <c r="B15" s="1" t="s">
        <v>26</v>
      </c>
      <c r="E15" s="1">
        <v>1</v>
      </c>
      <c r="F15" s="32" t="s">
        <v>107</v>
      </c>
    </row>
    <row r="16" spans="1:9" hidden="1" x14ac:dyDescent="0.25">
      <c r="B16" s="1" t="s">
        <v>27</v>
      </c>
      <c r="E16" s="1">
        <v>2</v>
      </c>
      <c r="F16" s="32" t="s">
        <v>108</v>
      </c>
    </row>
    <row r="17" spans="5:6" hidden="1" x14ac:dyDescent="0.25">
      <c r="E17" s="1">
        <f>IF(D14="FG-ALB",3,"3 --&gt; N/A")</f>
        <v>3</v>
      </c>
      <c r="F17" s="32" t="s">
        <v>109</v>
      </c>
    </row>
    <row r="18" spans="5:6" hidden="1" x14ac:dyDescent="0.25">
      <c r="E18" s="1">
        <v>4</v>
      </c>
      <c r="F18" s="32" t="s">
        <v>110</v>
      </c>
    </row>
    <row r="19" spans="5:6" hidden="1" x14ac:dyDescent="0.25">
      <c r="E19" s="1">
        <v>5</v>
      </c>
    </row>
    <row r="20" spans="5:6" hidden="1" x14ac:dyDescent="0.25">
      <c r="E20" s="1">
        <v>6</v>
      </c>
    </row>
    <row r="21" spans="5:6" hidden="1" x14ac:dyDescent="0.25">
      <c r="E21" s="1">
        <v>7</v>
      </c>
    </row>
    <row r="22" spans="5:6" hidden="1" x14ac:dyDescent="0.25">
      <c r="E22" s="1">
        <v>8</v>
      </c>
    </row>
    <row r="23" spans="5:6" hidden="1" x14ac:dyDescent="0.25">
      <c r="E23" s="1">
        <v>9</v>
      </c>
    </row>
    <row r="24" spans="5:6" hidden="1" x14ac:dyDescent="0.25">
      <c r="E24" s="1">
        <v>10</v>
      </c>
    </row>
    <row r="25" spans="5:6" hidden="1" x14ac:dyDescent="0.25">
      <c r="E25" s="1">
        <v>11</v>
      </c>
    </row>
    <row r="26" spans="5:6" hidden="1" x14ac:dyDescent="0.25">
      <c r="E26" s="1">
        <v>12</v>
      </c>
    </row>
    <row r="27" spans="5:6" hidden="1" x14ac:dyDescent="0.25">
      <c r="E27" s="1">
        <v>13</v>
      </c>
    </row>
    <row r="28" spans="5:6" hidden="1" x14ac:dyDescent="0.25">
      <c r="E28" s="1">
        <v>14</v>
      </c>
    </row>
    <row r="29" spans="5:6" hidden="1" x14ac:dyDescent="0.25">
      <c r="E29" s="1">
        <v>15</v>
      </c>
    </row>
    <row r="30" spans="5:6" hidden="1" x14ac:dyDescent="0.25">
      <c r="E30" s="1">
        <v>16</v>
      </c>
    </row>
    <row r="31" spans="5:6" hidden="1" x14ac:dyDescent="0.25">
      <c r="E31" s="1">
        <v>17</v>
      </c>
    </row>
    <row r="32" spans="5:6" hidden="1" x14ac:dyDescent="0.25">
      <c r="E32" s="1">
        <v>18</v>
      </c>
    </row>
    <row r="33" spans="5:5" hidden="1" x14ac:dyDescent="0.25">
      <c r="E33" s="1">
        <v>19</v>
      </c>
    </row>
    <row r="34" spans="5:5" hidden="1" x14ac:dyDescent="0.25">
      <c r="E34" s="1">
        <v>20</v>
      </c>
    </row>
    <row r="35" spans="5:5" hidden="1" x14ac:dyDescent="0.25">
      <c r="E35" s="1">
        <v>21</v>
      </c>
    </row>
    <row r="36" spans="5:5" hidden="1" x14ac:dyDescent="0.25">
      <c r="E36" s="1">
        <v>22</v>
      </c>
    </row>
    <row r="37" spans="5:5" hidden="1" x14ac:dyDescent="0.25">
      <c r="E37" s="1">
        <v>23</v>
      </c>
    </row>
    <row r="38" spans="5:5" hidden="1" x14ac:dyDescent="0.25">
      <c r="E38" s="1">
        <v>24</v>
      </c>
    </row>
    <row r="39" spans="5:5" hidden="1" x14ac:dyDescent="0.25">
      <c r="E39" s="1">
        <v>25</v>
      </c>
    </row>
    <row r="40" spans="5:5" hidden="1" x14ac:dyDescent="0.25">
      <c r="E40" s="1">
        <v>26</v>
      </c>
    </row>
    <row r="41" spans="5:5" hidden="1" x14ac:dyDescent="0.25">
      <c r="E41" s="1">
        <v>27</v>
      </c>
    </row>
    <row r="42" spans="5:5" hidden="1" x14ac:dyDescent="0.25">
      <c r="E42" s="1">
        <v>28</v>
      </c>
    </row>
    <row r="43" spans="5:5" hidden="1" x14ac:dyDescent="0.25">
      <c r="E43" s="1">
        <v>29</v>
      </c>
    </row>
    <row r="44" spans="5:5" hidden="1" x14ac:dyDescent="0.25">
      <c r="E44" s="1">
        <v>30</v>
      </c>
    </row>
  </sheetData>
  <sheetProtection sheet="1" objects="1" scenarios="1" selectLockedCells="1"/>
  <dataValidations count="3">
    <dataValidation type="list" showInputMessage="1" showErrorMessage="1" errorTitle="Select from the list only" error="Select from the list only" promptTitle="Select a protocol" prompt="_x000a_    - JBUS_x000a_or_x000a_    - MODBUS" sqref="B14" xr:uid="{6C17E433-D391-44B1-AB64-E6AECF2EFEB1}">
      <formula1>$B$15:$B$16</formula1>
    </dataValidation>
    <dataValidation type="list" showInputMessage="1" showErrorMessage="1" errorTitle="Select from the list only" error="Select from the list only" promptTitle="Select a function" prompt="    - Installed length_x000a_(Total length installed in meters)_x000a__x000a_    - Leak information_x000a_(0 for healthy or 1 for leak)_x000a__x000a_    - Break information_x000a_(0 for healthy or 1 for break)_x000a__x000a_    - Leak location_x000a_(Leak distance in meters)" sqref="F14" xr:uid="{ACA3F31F-7CF3-4FA0-B6DF-8EFA78B4EDD0}">
      <formula1>$F$15:$F$18</formula1>
    </dataValidation>
    <dataValidation type="list" showInputMessage="1" showErrorMessage="1" errorTitle="Select from the list only" error="Select from the list only" promptTitle="Select a cable" prompt="_x000a_    - 1_x000a_or_x000a_    - 2_x000a_or_x000a_    - ..._x000a_or_x000a_    - 30" sqref="E14" xr:uid="{CD92C173-FB9C-4EEB-949E-B03CD2B72EA8}">
      <formula1>$E$15:$E$44</formula1>
    </dataValidation>
  </dataValidation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667FC3-6D2C-4E39-AE17-6F530689F280}">
  <sheetPr codeName="Feuil26"/>
  <dimension ref="A1:Q19"/>
  <sheetViews>
    <sheetView zoomScaleNormal="100" workbookViewId="0"/>
  </sheetViews>
  <sheetFormatPr baseColWidth="10" defaultRowHeight="15" x14ac:dyDescent="0.25"/>
  <cols>
    <col min="1" max="1" width="2.85546875" style="15" customWidth="1"/>
    <col min="2" max="16384" width="11.42578125" style="15"/>
  </cols>
  <sheetData>
    <row r="1" spans="1:17" ht="15" customHeight="1" thickBot="1" x14ac:dyDescent="0.3">
      <c r="A1" s="174"/>
    </row>
    <row r="2" spans="1:17" x14ac:dyDescent="0.25">
      <c r="B2" s="137" t="s">
        <v>62</v>
      </c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9"/>
    </row>
    <row r="3" spans="1:17" x14ac:dyDescent="0.25">
      <c r="B3" s="36">
        <v>15</v>
      </c>
      <c r="C3" s="37">
        <v>14</v>
      </c>
      <c r="D3" s="37">
        <v>13</v>
      </c>
      <c r="E3" s="37">
        <v>12</v>
      </c>
      <c r="F3" s="37">
        <v>11</v>
      </c>
      <c r="G3" s="37">
        <v>10</v>
      </c>
      <c r="H3" s="37">
        <v>9</v>
      </c>
      <c r="I3" s="37">
        <v>8</v>
      </c>
      <c r="J3" s="37">
        <v>7</v>
      </c>
      <c r="K3" s="37">
        <v>6</v>
      </c>
      <c r="L3" s="37">
        <v>5</v>
      </c>
      <c r="M3" s="37">
        <v>4</v>
      </c>
      <c r="N3" s="37">
        <v>3</v>
      </c>
      <c r="O3" s="37">
        <v>2</v>
      </c>
      <c r="P3" s="37">
        <v>1</v>
      </c>
      <c r="Q3" s="38">
        <v>0</v>
      </c>
    </row>
    <row r="4" spans="1:17" ht="15.75" thickBot="1" x14ac:dyDescent="0.3">
      <c r="B4" s="161" t="s">
        <v>112</v>
      </c>
      <c r="C4" s="162"/>
      <c r="D4" s="162"/>
      <c r="E4" s="162"/>
      <c r="F4" s="162"/>
      <c r="G4" s="162"/>
      <c r="H4" s="162"/>
      <c r="I4" s="162"/>
      <c r="J4" s="162"/>
      <c r="K4" s="162"/>
      <c r="L4" s="162"/>
      <c r="M4" s="162"/>
      <c r="N4" s="162"/>
      <c r="O4" s="162"/>
      <c r="P4" s="162"/>
      <c r="Q4" s="163"/>
    </row>
    <row r="6" spans="1:17" ht="15.75" thickBot="1" x14ac:dyDescent="0.3"/>
    <row r="7" spans="1:17" x14ac:dyDescent="0.25">
      <c r="B7" s="140" t="s">
        <v>69</v>
      </c>
      <c r="C7" s="141"/>
      <c r="D7" s="141"/>
      <c r="E7" s="141"/>
      <c r="F7" s="141"/>
      <c r="G7" s="141"/>
      <c r="H7" s="141"/>
      <c r="I7" s="141"/>
      <c r="J7" s="141"/>
      <c r="K7" s="141"/>
      <c r="L7" s="141"/>
      <c r="M7" s="141"/>
      <c r="N7" s="141"/>
      <c r="O7" s="141"/>
      <c r="P7" s="141"/>
      <c r="Q7" s="142"/>
    </row>
    <row r="8" spans="1:17" x14ac:dyDescent="0.25">
      <c r="B8" s="45">
        <v>15</v>
      </c>
      <c r="C8" s="46">
        <v>14</v>
      </c>
      <c r="D8" s="46">
        <v>13</v>
      </c>
      <c r="E8" s="46">
        <v>12</v>
      </c>
      <c r="F8" s="46">
        <v>11</v>
      </c>
      <c r="G8" s="46">
        <v>10</v>
      </c>
      <c r="H8" s="46">
        <v>9</v>
      </c>
      <c r="I8" s="46">
        <v>8</v>
      </c>
      <c r="J8" s="46">
        <v>7</v>
      </c>
      <c r="K8" s="46">
        <v>6</v>
      </c>
      <c r="L8" s="46">
        <v>5</v>
      </c>
      <c r="M8" s="46">
        <v>4</v>
      </c>
      <c r="N8" s="46">
        <v>3</v>
      </c>
      <c r="O8" s="46">
        <v>2</v>
      </c>
      <c r="P8" s="46">
        <v>1</v>
      </c>
      <c r="Q8" s="47">
        <v>0</v>
      </c>
    </row>
    <row r="9" spans="1:17" ht="15.75" thickBot="1" x14ac:dyDescent="0.3">
      <c r="B9" s="48" t="s">
        <v>63</v>
      </c>
      <c r="C9" s="49" t="s">
        <v>63</v>
      </c>
      <c r="D9" s="49" t="s">
        <v>63</v>
      </c>
      <c r="E9" s="49" t="s">
        <v>63</v>
      </c>
      <c r="F9" s="49" t="s">
        <v>63</v>
      </c>
      <c r="G9" s="49" t="s">
        <v>63</v>
      </c>
      <c r="H9" s="49" t="s">
        <v>63</v>
      </c>
      <c r="I9" s="49" t="s">
        <v>63</v>
      </c>
      <c r="J9" s="49" t="s">
        <v>63</v>
      </c>
      <c r="K9" s="49" t="s">
        <v>63</v>
      </c>
      <c r="L9" s="49" t="s">
        <v>63</v>
      </c>
      <c r="M9" s="50" t="s">
        <v>65</v>
      </c>
      <c r="N9" s="96" t="s">
        <v>63</v>
      </c>
      <c r="O9" s="96" t="s">
        <v>63</v>
      </c>
      <c r="P9" s="96" t="s">
        <v>63</v>
      </c>
      <c r="Q9" s="131" t="s">
        <v>63</v>
      </c>
    </row>
    <row r="11" spans="1:17" ht="15.75" thickBot="1" x14ac:dyDescent="0.3"/>
    <row r="12" spans="1:17" x14ac:dyDescent="0.25">
      <c r="B12" s="143" t="s">
        <v>74</v>
      </c>
      <c r="C12" s="144"/>
      <c r="D12" s="144"/>
      <c r="E12" s="144"/>
      <c r="F12" s="144"/>
      <c r="G12" s="144"/>
      <c r="H12" s="144"/>
      <c r="I12" s="144"/>
      <c r="J12" s="144"/>
      <c r="K12" s="144"/>
      <c r="L12" s="144"/>
      <c r="M12" s="144"/>
      <c r="N12" s="144"/>
      <c r="O12" s="144"/>
      <c r="P12" s="144"/>
      <c r="Q12" s="145"/>
    </row>
    <row r="13" spans="1:17" x14ac:dyDescent="0.25">
      <c r="B13" s="52">
        <v>15</v>
      </c>
      <c r="C13" s="53">
        <v>14</v>
      </c>
      <c r="D13" s="53">
        <v>13</v>
      </c>
      <c r="E13" s="53">
        <v>12</v>
      </c>
      <c r="F13" s="53">
        <v>11</v>
      </c>
      <c r="G13" s="53">
        <v>10</v>
      </c>
      <c r="H13" s="53">
        <v>9</v>
      </c>
      <c r="I13" s="53">
        <v>8</v>
      </c>
      <c r="J13" s="53">
        <v>7</v>
      </c>
      <c r="K13" s="53">
        <v>6</v>
      </c>
      <c r="L13" s="53">
        <v>5</v>
      </c>
      <c r="M13" s="53">
        <v>4</v>
      </c>
      <c r="N13" s="53">
        <v>3</v>
      </c>
      <c r="O13" s="53">
        <v>2</v>
      </c>
      <c r="P13" s="53">
        <v>1</v>
      </c>
      <c r="Q13" s="54">
        <v>0</v>
      </c>
    </row>
    <row r="14" spans="1:17" ht="15.75" thickBot="1" x14ac:dyDescent="0.3">
      <c r="B14" s="97" t="s">
        <v>63</v>
      </c>
      <c r="C14" s="98" t="s">
        <v>63</v>
      </c>
      <c r="D14" s="98" t="s">
        <v>63</v>
      </c>
      <c r="E14" s="98" t="s">
        <v>63</v>
      </c>
      <c r="F14" s="98" t="s">
        <v>63</v>
      </c>
      <c r="G14" s="98" t="s">
        <v>63</v>
      </c>
      <c r="H14" s="98" t="s">
        <v>63</v>
      </c>
      <c r="I14" s="98" t="s">
        <v>63</v>
      </c>
      <c r="J14" s="132" t="s">
        <v>113</v>
      </c>
      <c r="K14" s="98" t="s">
        <v>63</v>
      </c>
      <c r="L14" s="98" t="s">
        <v>63</v>
      </c>
      <c r="M14" s="98" t="s">
        <v>63</v>
      </c>
      <c r="N14" s="99" t="s">
        <v>63</v>
      </c>
      <c r="O14" s="99" t="s">
        <v>63</v>
      </c>
      <c r="P14" s="99" t="s">
        <v>63</v>
      </c>
      <c r="Q14" s="100" t="s">
        <v>113</v>
      </c>
    </row>
    <row r="16" spans="1:17" ht="15.75" thickBot="1" x14ac:dyDescent="0.3"/>
    <row r="17" spans="2:17" x14ac:dyDescent="0.25">
      <c r="B17" s="149" t="s">
        <v>76</v>
      </c>
      <c r="C17" s="150"/>
      <c r="D17" s="150"/>
      <c r="E17" s="150"/>
      <c r="F17" s="150"/>
      <c r="G17" s="150"/>
      <c r="H17" s="150"/>
      <c r="I17" s="150"/>
      <c r="J17" s="150"/>
      <c r="K17" s="150"/>
      <c r="L17" s="150"/>
      <c r="M17" s="150"/>
      <c r="N17" s="150"/>
      <c r="O17" s="150"/>
      <c r="P17" s="150"/>
      <c r="Q17" s="151"/>
    </row>
    <row r="18" spans="2:17" x14ac:dyDescent="0.25">
      <c r="B18" s="55">
        <v>15</v>
      </c>
      <c r="C18" s="56">
        <v>14</v>
      </c>
      <c r="D18" s="56">
        <v>13</v>
      </c>
      <c r="E18" s="56">
        <v>12</v>
      </c>
      <c r="F18" s="56">
        <v>11</v>
      </c>
      <c r="G18" s="56">
        <v>10</v>
      </c>
      <c r="H18" s="56">
        <v>9</v>
      </c>
      <c r="I18" s="56">
        <v>8</v>
      </c>
      <c r="J18" s="56">
        <v>7</v>
      </c>
      <c r="K18" s="56">
        <v>6</v>
      </c>
      <c r="L18" s="56">
        <v>5</v>
      </c>
      <c r="M18" s="56">
        <v>4</v>
      </c>
      <c r="N18" s="56">
        <v>3</v>
      </c>
      <c r="O18" s="56">
        <v>2</v>
      </c>
      <c r="P18" s="56">
        <v>1</v>
      </c>
      <c r="Q18" s="57">
        <v>0</v>
      </c>
    </row>
    <row r="19" spans="2:17" ht="15.75" thickBot="1" x14ac:dyDescent="0.3">
      <c r="B19" s="158" t="s">
        <v>114</v>
      </c>
      <c r="C19" s="159"/>
      <c r="D19" s="159"/>
      <c r="E19" s="159"/>
      <c r="F19" s="159"/>
      <c r="G19" s="159"/>
      <c r="H19" s="159"/>
      <c r="I19" s="159"/>
      <c r="J19" s="159"/>
      <c r="K19" s="159"/>
      <c r="L19" s="159"/>
      <c r="M19" s="159"/>
      <c r="N19" s="159"/>
      <c r="O19" s="159"/>
      <c r="P19" s="159"/>
      <c r="Q19" s="160"/>
    </row>
  </sheetData>
  <sheetProtection sheet="1" objects="1" scenarios="1" selectLockedCells="1"/>
  <mergeCells count="6">
    <mergeCell ref="B19:Q19"/>
    <mergeCell ref="B2:Q2"/>
    <mergeCell ref="B4:Q4"/>
    <mergeCell ref="B7:Q7"/>
    <mergeCell ref="B12:Q12"/>
    <mergeCell ref="B17:Q17"/>
  </mergeCells>
  <pageMargins left="0.7" right="0.7" top="0.75" bottom="0.75" header="0.3" footer="0.3"/>
  <pageSetup paperSize="9" orientation="portrait" horizontalDpi="4294967295" verticalDpi="4294967295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120ECD-AD13-437E-B4CF-7F6E1A1C016E}">
  <sheetPr codeName="Feuil27"/>
  <dimension ref="A1:AL11"/>
  <sheetViews>
    <sheetView workbookViewId="0">
      <selection activeCell="I1" sqref="I1:J1"/>
    </sheetView>
  </sheetViews>
  <sheetFormatPr baseColWidth="10" defaultRowHeight="15" x14ac:dyDescent="0.25"/>
  <cols>
    <col min="1" max="39" width="3.140625" customWidth="1"/>
  </cols>
  <sheetData>
    <row r="1" spans="1:38" ht="15.75" x14ac:dyDescent="0.25">
      <c r="A1" s="168" t="s">
        <v>130</v>
      </c>
      <c r="B1" s="168"/>
      <c r="C1" s="168"/>
      <c r="D1" s="168"/>
      <c r="E1" s="168"/>
      <c r="F1" s="168"/>
      <c r="G1" s="168"/>
      <c r="H1" s="168"/>
      <c r="I1" s="165">
        <v>0</v>
      </c>
      <c r="J1" s="165"/>
    </row>
    <row r="2" spans="1:38" ht="15.75" x14ac:dyDescent="0.25">
      <c r="A2" s="127" t="s">
        <v>135</v>
      </c>
      <c r="B2" s="128"/>
      <c r="C2" s="128"/>
      <c r="D2" s="128"/>
      <c r="E2" s="128"/>
      <c r="F2" s="128"/>
      <c r="G2" s="128"/>
      <c r="H2" s="128"/>
      <c r="O2" s="165">
        <v>0</v>
      </c>
      <c r="P2" s="165"/>
    </row>
    <row r="3" spans="1:38" ht="15.75" x14ac:dyDescent="0.25">
      <c r="A3" s="127" t="s">
        <v>134</v>
      </c>
      <c r="B3" s="128"/>
      <c r="C3" s="128"/>
      <c r="D3" s="128"/>
      <c r="E3" s="128"/>
      <c r="F3" s="128"/>
      <c r="G3" s="167" t="s">
        <v>139</v>
      </c>
      <c r="H3" s="167"/>
    </row>
    <row r="4" spans="1:38" x14ac:dyDescent="0.25">
      <c r="B4" s="122" t="str">
        <f>DEC2BIN(I1)</f>
        <v>0</v>
      </c>
    </row>
    <row r="5" spans="1:38" ht="15.75" x14ac:dyDescent="0.25">
      <c r="A5" s="123"/>
      <c r="B5" s="164" t="s">
        <v>136</v>
      </c>
      <c r="C5" s="164"/>
      <c r="D5" s="164"/>
      <c r="E5" s="164"/>
      <c r="F5" s="164"/>
      <c r="G5" s="164"/>
      <c r="H5" s="164"/>
      <c r="I5" s="164"/>
      <c r="J5" s="164"/>
      <c r="K5" s="164"/>
      <c r="L5" s="164"/>
      <c r="M5" s="164"/>
      <c r="N5" s="164"/>
      <c r="O5" s="164"/>
      <c r="P5" s="164"/>
      <c r="Q5" s="164"/>
      <c r="R5" s="164"/>
      <c r="V5" s="164" t="s">
        <v>137</v>
      </c>
      <c r="W5" s="164"/>
      <c r="X5" s="164"/>
      <c r="Y5" s="164"/>
      <c r="Z5" s="164"/>
      <c r="AA5" s="164"/>
      <c r="AB5" s="164"/>
      <c r="AC5" s="164"/>
      <c r="AD5" s="164"/>
      <c r="AE5" s="164"/>
      <c r="AF5" s="164"/>
      <c r="AG5" s="164"/>
      <c r="AH5" s="164"/>
      <c r="AI5" s="164"/>
      <c r="AJ5" s="164"/>
      <c r="AK5" s="164"/>
      <c r="AL5" s="164"/>
    </row>
    <row r="7" spans="1:38" ht="18.75" x14ac:dyDescent="0.3">
      <c r="B7" s="124"/>
      <c r="C7" s="166" t="s">
        <v>132</v>
      </c>
      <c r="D7" s="166"/>
      <c r="E7" s="166"/>
      <c r="F7" s="125"/>
      <c r="G7" s="125"/>
      <c r="H7" s="125"/>
      <c r="I7" s="125"/>
      <c r="J7" s="125"/>
      <c r="K7" s="125"/>
      <c r="L7" s="125"/>
      <c r="M7" s="125"/>
      <c r="N7" s="125"/>
      <c r="O7" s="166" t="s">
        <v>133</v>
      </c>
      <c r="P7" s="166"/>
      <c r="Q7" s="166"/>
      <c r="R7" s="124"/>
      <c r="V7" s="124"/>
      <c r="W7" s="166" t="s">
        <v>132</v>
      </c>
      <c r="X7" s="166"/>
      <c r="Y7" s="166"/>
      <c r="Z7" s="125"/>
      <c r="AA7" s="125"/>
      <c r="AB7" s="125"/>
      <c r="AC7" s="125"/>
      <c r="AD7" s="125"/>
      <c r="AE7" s="125"/>
      <c r="AF7" s="125"/>
      <c r="AG7" s="125"/>
      <c r="AH7" s="125"/>
      <c r="AI7" s="166" t="s">
        <v>133</v>
      </c>
      <c r="AJ7" s="166"/>
      <c r="AK7" s="166"/>
      <c r="AL7" s="124"/>
    </row>
    <row r="8" spans="1:38" ht="18.75" x14ac:dyDescent="0.3">
      <c r="B8" s="124"/>
      <c r="C8" s="126">
        <f>IF(I1&gt;127,1,0)</f>
        <v>0</v>
      </c>
      <c r="D8" s="124"/>
      <c r="E8" s="126">
        <f>IF(C11&gt;63,1,0)</f>
        <v>0</v>
      </c>
      <c r="F8" s="125"/>
      <c r="G8" s="126">
        <f>IF(E11&gt;31,1,0)</f>
        <v>0</v>
      </c>
      <c r="H8" s="125"/>
      <c r="I8" s="126">
        <f>IF(G11&gt;15,1,0)</f>
        <v>0</v>
      </c>
      <c r="J8" s="124"/>
      <c r="K8" s="126">
        <f>IF(I11&gt;7,1,0)</f>
        <v>0</v>
      </c>
      <c r="L8" s="124"/>
      <c r="M8" s="126">
        <f>IF(K11&gt;3,1,0)</f>
        <v>0</v>
      </c>
      <c r="N8" s="124"/>
      <c r="O8" s="126">
        <f>IF(M11&gt;1,1,0)</f>
        <v>0</v>
      </c>
      <c r="P8" s="124"/>
      <c r="Q8" s="126">
        <f>IF(O11&gt;0,1,0)</f>
        <v>0</v>
      </c>
      <c r="R8" s="124"/>
      <c r="V8" s="124"/>
      <c r="W8" s="126">
        <f>IF(G3="N.O.",1,IF(G3="N.C.",0,0))</f>
        <v>0</v>
      </c>
      <c r="X8" s="124"/>
      <c r="Y8" s="126"/>
      <c r="Z8" s="125"/>
      <c r="AA8" s="126">
        <f>IF(O2&gt;31,1,0)</f>
        <v>0</v>
      </c>
      <c r="AB8" s="125"/>
      <c r="AC8" s="126">
        <f>IF(AA11&gt;15,1,0)</f>
        <v>0</v>
      </c>
      <c r="AD8" s="124"/>
      <c r="AE8" s="126">
        <f>IF(AC11&gt;7,1,0)</f>
        <v>0</v>
      </c>
      <c r="AF8" s="124"/>
      <c r="AG8" s="126">
        <f>IF(AE11&gt;3,1,0)</f>
        <v>0</v>
      </c>
      <c r="AH8" s="124"/>
      <c r="AI8" s="126">
        <f>IF(AG11&gt;1,1,0)</f>
        <v>0</v>
      </c>
      <c r="AJ8" s="124"/>
      <c r="AK8" s="126">
        <f>IF(AI11&gt;0,1,0)</f>
        <v>0</v>
      </c>
      <c r="AL8" s="124"/>
    </row>
    <row r="9" spans="1:38" ht="18.75" x14ac:dyDescent="0.25">
      <c r="B9" s="124"/>
      <c r="C9" s="126">
        <f>IF(C8=0,1,0)</f>
        <v>1</v>
      </c>
      <c r="D9" s="124"/>
      <c r="E9" s="126">
        <f>IF(E8=0,1,0)</f>
        <v>1</v>
      </c>
      <c r="F9" s="124"/>
      <c r="G9" s="126">
        <f>IF(G8=0,1,0)</f>
        <v>1</v>
      </c>
      <c r="H9" s="124"/>
      <c r="I9" s="126">
        <f>IF(I8=0,1,0)</f>
        <v>1</v>
      </c>
      <c r="J9" s="124"/>
      <c r="K9" s="126">
        <f>IF(K8=0,1,0)</f>
        <v>1</v>
      </c>
      <c r="L9" s="124"/>
      <c r="M9" s="126">
        <f>IF(M8=0,1,0)</f>
        <v>1</v>
      </c>
      <c r="N9" s="124"/>
      <c r="O9" s="126">
        <f>IF(O8=0,1,0)</f>
        <v>1</v>
      </c>
      <c r="P9" s="124"/>
      <c r="Q9" s="126">
        <f>IF(Q8=0,1,0)</f>
        <v>1</v>
      </c>
      <c r="R9" s="124"/>
      <c r="V9" s="124"/>
      <c r="W9" s="126">
        <f>IF(W8=0,1,0)</f>
        <v>1</v>
      </c>
      <c r="X9" s="124"/>
      <c r="Y9" s="126">
        <f>IF(Y8=0,1,0)</f>
        <v>1</v>
      </c>
      <c r="Z9" s="124"/>
      <c r="AA9" s="126">
        <f>IF(AA8=0,1,0)</f>
        <v>1</v>
      </c>
      <c r="AB9" s="124"/>
      <c r="AC9" s="126">
        <f>IF(AC8=0,1,0)</f>
        <v>1</v>
      </c>
      <c r="AD9" s="124"/>
      <c r="AE9" s="126">
        <f>IF(AE8=0,1,0)</f>
        <v>1</v>
      </c>
      <c r="AF9" s="124"/>
      <c r="AG9" s="126">
        <f>IF(AG8=0,1,0)</f>
        <v>1</v>
      </c>
      <c r="AH9" s="124"/>
      <c r="AI9" s="126">
        <f>IF(AI8=0,1,0)</f>
        <v>1</v>
      </c>
      <c r="AJ9" s="124"/>
      <c r="AK9" s="126">
        <f>IF(AK8=0,1,0)</f>
        <v>1</v>
      </c>
      <c r="AL9" s="124"/>
    </row>
    <row r="10" spans="1:38" ht="18.75" x14ac:dyDescent="0.3">
      <c r="B10" s="124"/>
      <c r="C10" s="124">
        <v>1</v>
      </c>
      <c r="D10" s="125"/>
      <c r="E10" s="124">
        <v>2</v>
      </c>
      <c r="F10" s="125"/>
      <c r="G10" s="124">
        <v>3</v>
      </c>
      <c r="H10" s="125"/>
      <c r="I10" s="124">
        <v>4</v>
      </c>
      <c r="J10" s="124"/>
      <c r="K10" s="124">
        <v>5</v>
      </c>
      <c r="L10" s="124"/>
      <c r="M10" s="124">
        <v>6</v>
      </c>
      <c r="N10" s="124"/>
      <c r="O10" s="124">
        <v>7</v>
      </c>
      <c r="P10" s="124"/>
      <c r="Q10" s="124">
        <v>8</v>
      </c>
      <c r="R10" s="124"/>
      <c r="V10" s="124"/>
      <c r="W10" s="124">
        <v>1</v>
      </c>
      <c r="X10" s="125"/>
      <c r="Y10" s="124">
        <v>2</v>
      </c>
      <c r="Z10" s="125"/>
      <c r="AA10" s="124">
        <v>3</v>
      </c>
      <c r="AB10" s="125"/>
      <c r="AC10" s="124">
        <v>4</v>
      </c>
      <c r="AD10" s="124"/>
      <c r="AE10" s="124">
        <v>5</v>
      </c>
      <c r="AF10" s="124"/>
      <c r="AG10" s="124">
        <v>6</v>
      </c>
      <c r="AH10" s="124"/>
      <c r="AI10" s="124">
        <v>7</v>
      </c>
      <c r="AJ10" s="124"/>
      <c r="AK10" s="124">
        <v>8</v>
      </c>
      <c r="AL10" s="124"/>
    </row>
    <row r="11" spans="1:38" x14ac:dyDescent="0.25">
      <c r="B11" s="122"/>
      <c r="C11" s="122">
        <f>I1-(C8*128)</f>
        <v>0</v>
      </c>
      <c r="D11" s="122"/>
      <c r="E11" s="122">
        <f>C11-(E8*64)</f>
        <v>0</v>
      </c>
      <c r="F11" s="122"/>
      <c r="G11" s="122">
        <f>E11-(G8*32)</f>
        <v>0</v>
      </c>
      <c r="H11" s="122"/>
      <c r="I11" s="122">
        <f>G11-(I8*16)</f>
        <v>0</v>
      </c>
      <c r="J11" s="122"/>
      <c r="K11" s="122">
        <f>I11-(K8*8)</f>
        <v>0</v>
      </c>
      <c r="L11" s="122"/>
      <c r="M11" s="122">
        <f>K11-(M8*4)</f>
        <v>0</v>
      </c>
      <c r="N11" s="122"/>
      <c r="O11" s="122">
        <f>M11-(O8*2)</f>
        <v>0</v>
      </c>
      <c r="P11" s="122"/>
      <c r="Q11" s="122">
        <f>O11-(Q8*1)</f>
        <v>0</v>
      </c>
      <c r="R11" s="122"/>
      <c r="V11" s="122" t="s">
        <v>138</v>
      </c>
      <c r="W11" s="122" t="s">
        <v>139</v>
      </c>
      <c r="X11" s="122" t="s">
        <v>140</v>
      </c>
      <c r="Y11" s="122"/>
      <c r="Z11" s="122"/>
      <c r="AA11" s="122">
        <f>O2-(AA8*32)</f>
        <v>0</v>
      </c>
      <c r="AB11" s="122"/>
      <c r="AC11" s="122">
        <f>AA11-(AC8*16)</f>
        <v>0</v>
      </c>
      <c r="AD11" s="122"/>
      <c r="AE11" s="122">
        <f>AC11-(AE8*8)</f>
        <v>0</v>
      </c>
      <c r="AF11" s="122"/>
      <c r="AG11" s="122">
        <f>AE11-(AG8*4)</f>
        <v>0</v>
      </c>
      <c r="AH11" s="122"/>
      <c r="AI11" s="122">
        <f>AG11-(AI8*2)</f>
        <v>0</v>
      </c>
      <c r="AJ11" s="122"/>
      <c r="AK11" s="122">
        <f>AI11-(AK8*1)</f>
        <v>0</v>
      </c>
      <c r="AL11" s="122"/>
    </row>
  </sheetData>
  <sheetProtection sheet="1" objects="1" scenarios="1" selectLockedCells="1"/>
  <mergeCells count="10">
    <mergeCell ref="O2:P2"/>
    <mergeCell ref="A1:H1"/>
    <mergeCell ref="I1:J1"/>
    <mergeCell ref="C7:E7"/>
    <mergeCell ref="O7:Q7"/>
    <mergeCell ref="W7:Y7"/>
    <mergeCell ref="AI7:AK7"/>
    <mergeCell ref="B5:R5"/>
    <mergeCell ref="V5:AL5"/>
    <mergeCell ref="G3:H3"/>
  </mergeCells>
  <conditionalFormatting sqref="C8:C9 E8:E9 G8:G9 I8:I9 K8:K9 M8:M9 O8:O9 Q8:Q9">
    <cfRule type="cellIs" dxfId="8" priority="5" operator="lessThan">
      <formula>0.5</formula>
    </cfRule>
    <cfRule type="cellIs" dxfId="7" priority="6" operator="greaterThan">
      <formula>0.5</formula>
    </cfRule>
  </conditionalFormatting>
  <conditionalFormatting sqref="C9 E9 G9 I9 K9 M9 O9 Q9">
    <cfRule type="cellIs" dxfId="6" priority="4" operator="greaterThan">
      <formula>0.5</formula>
    </cfRule>
  </conditionalFormatting>
  <conditionalFormatting sqref="W8:W9 Y8:Y9 AA8:AA9 AC8:AC9 AE8:AE9 AG8:AG9 AI8:AI9 AK8:AK9">
    <cfRule type="cellIs" dxfId="5" priority="2" operator="lessThan">
      <formula>0.5</formula>
    </cfRule>
    <cfRule type="cellIs" dxfId="4" priority="3" operator="greaterThan">
      <formula>0.5</formula>
    </cfRule>
  </conditionalFormatting>
  <conditionalFormatting sqref="W9 Y9 AA9 AC9 AE9 AG9 AI9 AK9">
    <cfRule type="cellIs" dxfId="3" priority="1" operator="greaterThan">
      <formula>0.5</formula>
    </cfRule>
  </conditionalFormatting>
  <dataValidations count="3">
    <dataValidation type="list" showInputMessage="1" showErrorMessage="1" errorTitle="Wrong Mode Selection" error="Please select in the list:_x000a_ - N.O._x000a_ - N.C." sqref="G3" xr:uid="{21329832-D6DA-400B-9533-BCC42B6E9E5B}">
      <formula1>$V$11:$W$11</formula1>
    </dataValidation>
    <dataValidation type="whole" allowBlank="1" showInputMessage="1" showErrorMessage="1" errorTitle="Wrong Slave number" error="Please enter a number from 1 to 246" sqref="I1:J1" xr:uid="{A8C82454-95F4-4983-BEA1-8BCEF7B111B2}">
      <formula1>0</formula1>
      <formula2>246</formula2>
    </dataValidation>
    <dataValidation type="whole" allowBlank="1" showInputMessage="1" showErrorMessage="1" errorTitle="Wrong number" error="Please enter a number from 1 to 36" sqref="O2:P2" xr:uid="{D2D8F63E-086A-4B7B-9F30-5309865DD978}">
      <formula1>0</formula1>
      <formula2>36</formula2>
    </dataValidation>
  </dataValidations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335A19-387C-460F-B351-0BCC40AF67B8}">
  <sheetPr codeName="Feuil28"/>
  <dimension ref="A1:O9"/>
  <sheetViews>
    <sheetView workbookViewId="0">
      <selection activeCell="N1" sqref="N1"/>
    </sheetView>
  </sheetViews>
  <sheetFormatPr baseColWidth="10" defaultRowHeight="15" x14ac:dyDescent="0.25"/>
  <cols>
    <col min="1" max="18" width="3.140625" customWidth="1"/>
  </cols>
  <sheetData>
    <row r="1" spans="1:15" ht="15.75" x14ac:dyDescent="0.25">
      <c r="A1" s="169" t="s">
        <v>141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29">
        <v>0</v>
      </c>
      <c r="O1" s="130" t="str">
        <f>IF(N1&gt;10,"UNVALID NUMBER, please enter a number from 1 to 10","")</f>
        <v/>
      </c>
    </row>
    <row r="2" spans="1:15" x14ac:dyDescent="0.25">
      <c r="B2" s="122" t="str">
        <f>DEC2BIN(N1)</f>
        <v>0</v>
      </c>
    </row>
    <row r="3" spans="1:15" x14ac:dyDescent="0.25">
      <c r="A3" s="123" t="s">
        <v>131</v>
      </c>
    </row>
    <row r="5" spans="1:15" ht="18.75" x14ac:dyDescent="0.3">
      <c r="B5" s="125"/>
      <c r="C5" s="166" t="s">
        <v>132</v>
      </c>
      <c r="D5" s="166"/>
      <c r="E5" s="166"/>
      <c r="F5" s="125"/>
      <c r="G5" s="166" t="s">
        <v>133</v>
      </c>
      <c r="H5" s="166"/>
      <c r="I5" s="166"/>
      <c r="J5" s="124"/>
    </row>
    <row r="6" spans="1:15" ht="18.75" x14ac:dyDescent="0.25">
      <c r="B6" s="124"/>
      <c r="C6" s="126">
        <f>IF(N1&gt;7,1,0)</f>
        <v>0</v>
      </c>
      <c r="D6" s="124"/>
      <c r="E6" s="126">
        <f>IF(C9&gt;3,1,0)</f>
        <v>0</v>
      </c>
      <c r="F6" s="124"/>
      <c r="G6" s="126">
        <f>IF(E9&gt;1,1,0)</f>
        <v>0</v>
      </c>
      <c r="H6" s="124"/>
      <c r="I6" s="126">
        <f>IF(G9&gt;0,1,0)</f>
        <v>0</v>
      </c>
      <c r="J6" s="124"/>
    </row>
    <row r="7" spans="1:15" ht="18.75" x14ac:dyDescent="0.25">
      <c r="B7" s="124"/>
      <c r="C7" s="126">
        <f>IF(C6=0,1,0)</f>
        <v>1</v>
      </c>
      <c r="D7" s="124"/>
      <c r="E7" s="126">
        <f>IF(E6=0,1,0)</f>
        <v>1</v>
      </c>
      <c r="F7" s="124"/>
      <c r="G7" s="126">
        <f>IF(G6=0,1,0)</f>
        <v>1</v>
      </c>
      <c r="H7" s="124"/>
      <c r="I7" s="126">
        <f>IF(I6=0,1,0)</f>
        <v>1</v>
      </c>
      <c r="J7" s="124"/>
    </row>
    <row r="8" spans="1:15" ht="18.75" x14ac:dyDescent="0.25">
      <c r="B8" s="124"/>
      <c r="C8" s="124">
        <v>1</v>
      </c>
      <c r="D8" s="124"/>
      <c r="E8" s="124">
        <v>2</v>
      </c>
      <c r="F8" s="124"/>
      <c r="G8" s="124">
        <v>3</v>
      </c>
      <c r="H8" s="124"/>
      <c r="I8" s="124">
        <v>4</v>
      </c>
      <c r="J8" s="124"/>
    </row>
    <row r="9" spans="1:15" x14ac:dyDescent="0.25">
      <c r="B9" s="122"/>
      <c r="C9" s="122">
        <f>N1-(C6*8)</f>
        <v>0</v>
      </c>
      <c r="D9" s="122"/>
      <c r="E9" s="122">
        <f>C9-(E6*4)</f>
        <v>0</v>
      </c>
      <c r="F9" s="122"/>
      <c r="G9" s="122">
        <f>E9-(G6*2)</f>
        <v>0</v>
      </c>
      <c r="H9" s="122"/>
      <c r="I9" s="122">
        <f>G9-(I6*1)</f>
        <v>0</v>
      </c>
      <c r="J9" s="122"/>
    </row>
  </sheetData>
  <sheetProtection sheet="1" objects="1" scenarios="1" selectLockedCells="1"/>
  <mergeCells count="3">
    <mergeCell ref="C5:E5"/>
    <mergeCell ref="G5:I5"/>
    <mergeCell ref="A1:M1"/>
  </mergeCells>
  <conditionalFormatting sqref="C6:C7 E6:E7 G6:G7 I6:I7">
    <cfRule type="cellIs" dxfId="2" priority="2" operator="lessThan">
      <formula>0.5</formula>
    </cfRule>
    <cfRule type="cellIs" dxfId="1" priority="3" operator="greaterThan">
      <formula>0.5</formula>
    </cfRule>
  </conditionalFormatting>
  <conditionalFormatting sqref="C7 E7 G7 I7">
    <cfRule type="cellIs" dxfId="0" priority="1" operator="greaterThan">
      <formula>0.5</formula>
    </cfRule>
  </conditionalFormatting>
  <dataValidations count="1">
    <dataValidation type="whole" allowBlank="1" showInputMessage="1" showErrorMessage="1" errorTitle="Wrong Slave number" error="Please select a number from 1 to 247" sqref="N1:O1" xr:uid="{F4F3B4EC-4C43-4121-A1E2-F818B512BAAB}">
      <formula1>0</formula1>
      <formula2>247</formula2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4"/>
  <dimension ref="A1:M113"/>
  <sheetViews>
    <sheetView workbookViewId="0">
      <selection activeCell="B12" sqref="B12"/>
    </sheetView>
  </sheetViews>
  <sheetFormatPr baseColWidth="10" defaultRowHeight="15" x14ac:dyDescent="0.25"/>
  <cols>
    <col min="1" max="1" width="3.42578125" style="1" customWidth="1"/>
    <col min="2" max="2" width="11.42578125" style="1"/>
    <col min="3" max="3" width="11.42578125" style="1" hidden="1" customWidth="1"/>
    <col min="4" max="4" width="15.28515625" style="1" customWidth="1"/>
    <col min="5" max="5" width="14.42578125" style="1" hidden="1" customWidth="1"/>
    <col min="6" max="6" width="8.42578125" style="1" customWidth="1"/>
    <col min="7" max="7" width="8.5703125" style="1" customWidth="1"/>
    <col min="8" max="8" width="16.28515625" style="1" customWidth="1"/>
    <col min="9" max="10" width="16.28515625" style="1" hidden="1" customWidth="1"/>
    <col min="11" max="12" width="16.28515625" style="1" customWidth="1"/>
    <col min="13" max="13" width="13.85546875" style="1" customWidth="1"/>
    <col min="14" max="16384" width="11.42578125" style="1"/>
  </cols>
  <sheetData>
    <row r="1" spans="1:13" x14ac:dyDescent="0.25">
      <c r="A1" s="173"/>
      <c r="B1" s="13" t="s">
        <v>87</v>
      </c>
    </row>
    <row r="2" spans="1:13" x14ac:dyDescent="0.25">
      <c r="B2" s="19" t="s">
        <v>83</v>
      </c>
    </row>
    <row r="3" spans="1:13" x14ac:dyDescent="0.25">
      <c r="B3" s="19" t="s">
        <v>84</v>
      </c>
    </row>
    <row r="4" spans="1:13" ht="15.75" thickBot="1" x14ac:dyDescent="0.3"/>
    <row r="5" spans="1:13" x14ac:dyDescent="0.25">
      <c r="B5" s="29" t="s">
        <v>56</v>
      </c>
      <c r="C5" s="13"/>
      <c r="D5" s="13"/>
      <c r="E5" s="13"/>
      <c r="F5" s="13"/>
      <c r="G5" s="13"/>
      <c r="H5" s="13"/>
      <c r="I5" s="13"/>
      <c r="J5" s="13"/>
      <c r="K5" s="13"/>
      <c r="L5" s="14"/>
      <c r="M5" s="3"/>
    </row>
    <row r="6" spans="1:13" x14ac:dyDescent="0.25">
      <c r="B6" s="30" t="s">
        <v>88</v>
      </c>
      <c r="C6" s="31"/>
      <c r="D6" s="31"/>
      <c r="E6" s="12"/>
      <c r="F6" s="12"/>
      <c r="G6" s="12"/>
      <c r="H6" s="12"/>
      <c r="I6" s="12"/>
      <c r="J6" s="12"/>
      <c r="K6" s="12"/>
      <c r="L6" s="28"/>
      <c r="M6" s="3"/>
    </row>
    <row r="7" spans="1:13" x14ac:dyDescent="0.25">
      <c r="B7" s="30"/>
      <c r="C7" s="31"/>
      <c r="D7" s="32" t="s">
        <v>58</v>
      </c>
      <c r="E7" s="12"/>
      <c r="F7" s="12"/>
      <c r="G7" s="12"/>
      <c r="H7" s="12"/>
      <c r="I7" s="12"/>
      <c r="J7" s="12"/>
      <c r="K7" s="12"/>
      <c r="L7" s="28"/>
      <c r="M7" s="3"/>
    </row>
    <row r="8" spans="1:13" x14ac:dyDescent="0.25">
      <c r="B8" s="30"/>
      <c r="C8" s="31"/>
      <c r="D8" s="32" t="s">
        <v>60</v>
      </c>
      <c r="E8" s="12"/>
      <c r="F8" s="12"/>
      <c r="G8" s="12"/>
      <c r="H8" s="12"/>
      <c r="I8" s="12"/>
      <c r="J8" s="12"/>
      <c r="K8" s="12"/>
      <c r="L8" s="28"/>
      <c r="M8" s="3"/>
    </row>
    <row r="9" spans="1:13" x14ac:dyDescent="0.25">
      <c r="B9" s="30" t="s">
        <v>61</v>
      </c>
      <c r="C9" s="31"/>
      <c r="D9" s="32"/>
      <c r="E9" s="12"/>
      <c r="F9" s="12"/>
      <c r="G9" s="12"/>
      <c r="H9" s="12"/>
      <c r="I9" s="12"/>
      <c r="J9" s="12"/>
      <c r="K9" s="12"/>
      <c r="L9" s="28"/>
      <c r="M9" s="3"/>
    </row>
    <row r="10" spans="1:13" x14ac:dyDescent="0.25">
      <c r="B10" s="26"/>
      <c r="C10" s="4"/>
      <c r="D10" s="27"/>
      <c r="E10" s="4"/>
      <c r="F10" s="4"/>
      <c r="G10" s="4"/>
      <c r="H10" s="4"/>
      <c r="I10" s="4"/>
      <c r="J10" s="4"/>
      <c r="K10" s="4"/>
      <c r="L10" s="5"/>
    </row>
    <row r="11" spans="1:13" x14ac:dyDescent="0.25">
      <c r="B11" s="6" t="s">
        <v>25</v>
      </c>
      <c r="C11" s="7"/>
      <c r="D11" s="7" t="s">
        <v>0</v>
      </c>
      <c r="E11" s="7"/>
      <c r="F11" s="7" t="s">
        <v>1</v>
      </c>
      <c r="G11" s="7" t="s">
        <v>2</v>
      </c>
      <c r="H11" s="7" t="s">
        <v>3</v>
      </c>
      <c r="I11" s="7"/>
      <c r="J11" s="7"/>
      <c r="K11" s="7" t="s">
        <v>15</v>
      </c>
      <c r="L11" s="8" t="s">
        <v>31</v>
      </c>
    </row>
    <row r="12" spans="1:13" ht="15.75" thickBot="1" x14ac:dyDescent="0.3">
      <c r="B12" s="33" t="s">
        <v>27</v>
      </c>
      <c r="C12" s="34">
        <f>IF(B12="JBUS",0,IF(B12="MODBUS",1,""))</f>
        <v>1</v>
      </c>
      <c r="D12" s="83" t="s">
        <v>86</v>
      </c>
      <c r="E12" s="34">
        <f>IF(D12="FG-SYS",0,RIGHT(D12,2))</f>
        <v>0</v>
      </c>
      <c r="F12" s="35">
        <v>1</v>
      </c>
      <c r="G12" s="35">
        <v>1</v>
      </c>
      <c r="H12" s="35" t="s">
        <v>14</v>
      </c>
      <c r="I12" s="9">
        <f>IF(H12="Alarm type", 7,IF(H12="Alarm state",8, IF(H12="Alarm location",9,"")))</f>
        <v>7</v>
      </c>
      <c r="J12" s="9">
        <f>IF(H12="Alarm type", 10,IF(H12="Alarm state",15, IF(H12="Alarm location",20,"")))</f>
        <v>10</v>
      </c>
      <c r="K12" s="81">
        <f>IF(E12=0,I12*1000+F12*100+G12,J12*1000+(((E12*2)-2+F12)*100)+G12)+C12</f>
        <v>7102</v>
      </c>
      <c r="L12" s="82">
        <f>IF(H12="Alarm type",1,IF(H12="Alarm state",XXX,IF(H12="Alarm location",2,"")))</f>
        <v>1</v>
      </c>
    </row>
    <row r="13" spans="1:13" hidden="1" x14ac:dyDescent="0.25">
      <c r="B13" s="1" t="s">
        <v>26</v>
      </c>
      <c r="D13" s="1" t="s">
        <v>4</v>
      </c>
      <c r="E13" s="1">
        <f>IF(D13="FG-NET",0,RIGHT(D13,2))</f>
        <v>0</v>
      </c>
      <c r="F13" s="1">
        <v>1</v>
      </c>
      <c r="G13" s="2">
        <v>1</v>
      </c>
      <c r="H13" s="1" t="s">
        <v>14</v>
      </c>
    </row>
    <row r="14" spans="1:13" hidden="1" x14ac:dyDescent="0.25">
      <c r="B14" s="1" t="s">
        <v>27</v>
      </c>
      <c r="D14" s="1" t="s">
        <v>16</v>
      </c>
      <c r="E14" s="1" t="str">
        <f t="shared" ref="E14:E29" si="0">IF(D14="FG-NET",0,RIGHT(D14,2))</f>
        <v>01</v>
      </c>
      <c r="F14" s="1">
        <v>2</v>
      </c>
      <c r="G14" s="2">
        <v>2</v>
      </c>
      <c r="H14" s="1" t="s">
        <v>12</v>
      </c>
    </row>
    <row r="15" spans="1:13" hidden="1" x14ac:dyDescent="0.25">
      <c r="D15" s="1" t="s">
        <v>17</v>
      </c>
      <c r="E15" s="1" t="str">
        <f t="shared" si="0"/>
        <v>02</v>
      </c>
      <c r="F15" s="1">
        <f>IF(D12="FG-SYS",3,"3 --&gt; N/A")</f>
        <v>3</v>
      </c>
      <c r="G15" s="2">
        <v>3</v>
      </c>
      <c r="H15" s="1" t="s">
        <v>12</v>
      </c>
    </row>
    <row r="16" spans="1:13" hidden="1" x14ac:dyDescent="0.25">
      <c r="D16" s="1" t="s">
        <v>18</v>
      </c>
      <c r="E16" s="1" t="str">
        <f t="shared" si="0"/>
        <v>03</v>
      </c>
      <c r="G16" s="2">
        <v>4</v>
      </c>
    </row>
    <row r="17" spans="4:7" hidden="1" x14ac:dyDescent="0.25">
      <c r="D17" s="1" t="s">
        <v>19</v>
      </c>
      <c r="E17" s="1" t="str">
        <f t="shared" si="0"/>
        <v>04</v>
      </c>
      <c r="G17" s="2">
        <v>5</v>
      </c>
    </row>
    <row r="18" spans="4:7" hidden="1" x14ac:dyDescent="0.25">
      <c r="D18" s="1" t="s">
        <v>20</v>
      </c>
      <c r="E18" s="1" t="str">
        <f t="shared" si="0"/>
        <v>05</v>
      </c>
      <c r="G18" s="2">
        <v>6</v>
      </c>
    </row>
    <row r="19" spans="4:7" hidden="1" x14ac:dyDescent="0.25">
      <c r="D19" s="1" t="s">
        <v>21</v>
      </c>
      <c r="E19" s="1" t="str">
        <f t="shared" si="0"/>
        <v>06</v>
      </c>
      <c r="G19" s="2">
        <v>7</v>
      </c>
    </row>
    <row r="20" spans="4:7" hidden="1" x14ac:dyDescent="0.25">
      <c r="D20" s="1" t="s">
        <v>22</v>
      </c>
      <c r="E20" s="1" t="str">
        <f t="shared" si="0"/>
        <v>07</v>
      </c>
      <c r="G20" s="2">
        <v>8</v>
      </c>
    </row>
    <row r="21" spans="4:7" hidden="1" x14ac:dyDescent="0.25">
      <c r="D21" s="1" t="s">
        <v>23</v>
      </c>
      <c r="E21" s="1" t="str">
        <f t="shared" si="0"/>
        <v>08</v>
      </c>
      <c r="G21" s="2">
        <v>9</v>
      </c>
    </row>
    <row r="22" spans="4:7" hidden="1" x14ac:dyDescent="0.25">
      <c r="D22" s="1" t="s">
        <v>24</v>
      </c>
      <c r="E22" s="1" t="str">
        <f t="shared" si="0"/>
        <v>09</v>
      </c>
      <c r="G22" s="2">
        <v>10</v>
      </c>
    </row>
    <row r="23" spans="4:7" hidden="1" x14ac:dyDescent="0.25">
      <c r="D23" s="1" t="s">
        <v>5</v>
      </c>
      <c r="E23" s="1" t="str">
        <f t="shared" si="0"/>
        <v>10</v>
      </c>
      <c r="G23" s="2">
        <v>11</v>
      </c>
    </row>
    <row r="24" spans="4:7" hidden="1" x14ac:dyDescent="0.25">
      <c r="D24" s="1" t="s">
        <v>6</v>
      </c>
      <c r="E24" s="1" t="str">
        <f t="shared" si="0"/>
        <v>11</v>
      </c>
      <c r="G24" s="2">
        <v>12</v>
      </c>
    </row>
    <row r="25" spans="4:7" hidden="1" x14ac:dyDescent="0.25">
      <c r="D25" s="1" t="s">
        <v>7</v>
      </c>
      <c r="E25" s="1" t="str">
        <f t="shared" si="0"/>
        <v>12</v>
      </c>
      <c r="G25" s="2">
        <v>13</v>
      </c>
    </row>
    <row r="26" spans="4:7" hidden="1" x14ac:dyDescent="0.25">
      <c r="D26" s="1" t="s">
        <v>8</v>
      </c>
      <c r="E26" s="1" t="str">
        <f t="shared" si="0"/>
        <v>13</v>
      </c>
      <c r="G26" s="2">
        <v>14</v>
      </c>
    </row>
    <row r="27" spans="4:7" hidden="1" x14ac:dyDescent="0.25">
      <c r="D27" s="1" t="s">
        <v>9</v>
      </c>
      <c r="E27" s="1" t="str">
        <f t="shared" si="0"/>
        <v>14</v>
      </c>
      <c r="G27" s="2">
        <v>15</v>
      </c>
    </row>
    <row r="28" spans="4:7" hidden="1" x14ac:dyDescent="0.25">
      <c r="D28" s="1" t="s">
        <v>10</v>
      </c>
      <c r="E28" s="1" t="str">
        <f t="shared" si="0"/>
        <v>15</v>
      </c>
      <c r="G28" s="2">
        <v>16</v>
      </c>
    </row>
    <row r="29" spans="4:7" hidden="1" x14ac:dyDescent="0.25">
      <c r="D29" s="1" t="s">
        <v>11</v>
      </c>
      <c r="E29" s="1" t="str">
        <f t="shared" si="0"/>
        <v>16</v>
      </c>
      <c r="G29" s="2">
        <v>17</v>
      </c>
    </row>
    <row r="30" spans="4:7" hidden="1" x14ac:dyDescent="0.25">
      <c r="G30" s="2">
        <v>18</v>
      </c>
    </row>
    <row r="31" spans="4:7" hidden="1" x14ac:dyDescent="0.25">
      <c r="G31" s="2">
        <v>19</v>
      </c>
    </row>
    <row r="32" spans="4:7" hidden="1" x14ac:dyDescent="0.25">
      <c r="G32" s="2">
        <v>20</v>
      </c>
    </row>
    <row r="33" spans="7:7" hidden="1" x14ac:dyDescent="0.25">
      <c r="G33" s="2">
        <v>21</v>
      </c>
    </row>
    <row r="34" spans="7:7" hidden="1" x14ac:dyDescent="0.25">
      <c r="G34" s="2">
        <v>22</v>
      </c>
    </row>
    <row r="35" spans="7:7" hidden="1" x14ac:dyDescent="0.25">
      <c r="G35" s="2">
        <v>23</v>
      </c>
    </row>
    <row r="36" spans="7:7" hidden="1" x14ac:dyDescent="0.25">
      <c r="G36" s="2">
        <v>24</v>
      </c>
    </row>
    <row r="37" spans="7:7" hidden="1" x14ac:dyDescent="0.25">
      <c r="G37" s="2">
        <v>25</v>
      </c>
    </row>
    <row r="38" spans="7:7" hidden="1" x14ac:dyDescent="0.25">
      <c r="G38" s="2">
        <v>26</v>
      </c>
    </row>
    <row r="39" spans="7:7" hidden="1" x14ac:dyDescent="0.25">
      <c r="G39" s="2">
        <v>27</v>
      </c>
    </row>
    <row r="40" spans="7:7" hidden="1" x14ac:dyDescent="0.25">
      <c r="G40" s="2">
        <v>28</v>
      </c>
    </row>
    <row r="41" spans="7:7" hidden="1" x14ac:dyDescent="0.25">
      <c r="G41" s="2">
        <v>29</v>
      </c>
    </row>
    <row r="42" spans="7:7" hidden="1" x14ac:dyDescent="0.25">
      <c r="G42" s="2">
        <v>30</v>
      </c>
    </row>
    <row r="43" spans="7:7" hidden="1" x14ac:dyDescent="0.25">
      <c r="G43" s="2">
        <v>31</v>
      </c>
    </row>
    <row r="44" spans="7:7" hidden="1" x14ac:dyDescent="0.25">
      <c r="G44" s="2">
        <v>32</v>
      </c>
    </row>
    <row r="45" spans="7:7" hidden="1" x14ac:dyDescent="0.25">
      <c r="G45" s="2">
        <v>33</v>
      </c>
    </row>
    <row r="46" spans="7:7" hidden="1" x14ac:dyDescent="0.25">
      <c r="G46" s="2">
        <v>34</v>
      </c>
    </row>
    <row r="47" spans="7:7" hidden="1" x14ac:dyDescent="0.25">
      <c r="G47" s="2">
        <v>35</v>
      </c>
    </row>
    <row r="48" spans="7:7" hidden="1" x14ac:dyDescent="0.25">
      <c r="G48" s="2">
        <v>36</v>
      </c>
    </row>
    <row r="49" spans="2:12" hidden="1" x14ac:dyDescent="0.25">
      <c r="G49" s="2">
        <v>37</v>
      </c>
    </row>
    <row r="50" spans="2:12" hidden="1" x14ac:dyDescent="0.25">
      <c r="G50" s="2">
        <v>38</v>
      </c>
    </row>
    <row r="51" spans="2:12" hidden="1" x14ac:dyDescent="0.25">
      <c r="G51" s="2">
        <v>39</v>
      </c>
    </row>
    <row r="52" spans="2:12" hidden="1" x14ac:dyDescent="0.25">
      <c r="G52" s="2">
        <v>40</v>
      </c>
    </row>
    <row r="55" spans="2:12" x14ac:dyDescent="0.25">
      <c r="B55" s="16" t="s">
        <v>29</v>
      </c>
      <c r="C55" s="3"/>
      <c r="D55" s="3"/>
      <c r="E55" s="3"/>
      <c r="F55" s="3"/>
      <c r="G55" s="3"/>
      <c r="H55" s="3"/>
      <c r="I55" s="3"/>
      <c r="J55" s="3"/>
      <c r="K55" s="3"/>
      <c r="L55" s="3"/>
    </row>
    <row r="56" spans="2:12" ht="15.75" thickBot="1" x14ac:dyDescent="0.3">
      <c r="B56" s="17"/>
    </row>
    <row r="57" spans="2:12" x14ac:dyDescent="0.25">
      <c r="B57" s="20" t="s">
        <v>30</v>
      </c>
      <c r="C57" s="21"/>
      <c r="D57" s="21"/>
      <c r="E57" s="21"/>
      <c r="F57" s="21"/>
      <c r="G57" s="21"/>
      <c r="H57" s="22"/>
    </row>
    <row r="58" spans="2:12" x14ac:dyDescent="0.25">
      <c r="B58" s="23" t="s">
        <v>32</v>
      </c>
      <c r="C58" s="4"/>
      <c r="D58" s="4"/>
      <c r="E58" s="4"/>
      <c r="F58" s="4"/>
      <c r="G58" s="4"/>
      <c r="H58" s="5"/>
    </row>
    <row r="59" spans="2:12" x14ac:dyDescent="0.25">
      <c r="B59" s="23" t="s">
        <v>89</v>
      </c>
      <c r="C59" s="4"/>
      <c r="D59" s="4"/>
      <c r="E59" s="4"/>
      <c r="F59" s="4"/>
      <c r="G59" s="4"/>
      <c r="H59" s="5"/>
    </row>
    <row r="60" spans="2:12" x14ac:dyDescent="0.25">
      <c r="B60" s="23"/>
      <c r="C60" s="4"/>
      <c r="D60" s="4"/>
      <c r="E60" s="4"/>
      <c r="F60" s="4"/>
      <c r="G60" s="4"/>
      <c r="H60" s="5"/>
    </row>
    <row r="61" spans="2:12" x14ac:dyDescent="0.25">
      <c r="B61" s="24" t="s">
        <v>25</v>
      </c>
      <c r="C61" s="4"/>
      <c r="D61" s="7" t="s">
        <v>15</v>
      </c>
      <c r="E61" s="4"/>
      <c r="F61" s="4"/>
      <c r="G61" s="4"/>
      <c r="H61" s="5"/>
    </row>
    <row r="62" spans="2:12" ht="15.75" thickBot="1" x14ac:dyDescent="0.3">
      <c r="B62" s="33" t="s">
        <v>27</v>
      </c>
      <c r="C62" s="11">
        <f>IF(B62="JBUS",0,IF(B62="MODBUS",1,""))</f>
        <v>1</v>
      </c>
      <c r="D62" s="81">
        <f>4096+C62</f>
        <v>4097</v>
      </c>
      <c r="E62" s="9"/>
      <c r="F62" s="9"/>
      <c r="G62" s="9"/>
      <c r="H62" s="10"/>
    </row>
    <row r="63" spans="2:12" ht="15.75" thickBot="1" x14ac:dyDescent="0.3">
      <c r="B63" s="18"/>
    </row>
    <row r="64" spans="2:12" x14ac:dyDescent="0.25">
      <c r="B64" s="20" t="s">
        <v>36</v>
      </c>
      <c r="C64" s="21"/>
      <c r="D64" s="21"/>
      <c r="E64" s="21"/>
      <c r="F64" s="21"/>
      <c r="G64" s="21"/>
      <c r="H64" s="22"/>
    </row>
    <row r="65" spans="2:8" x14ac:dyDescent="0.25">
      <c r="B65" s="23" t="s">
        <v>34</v>
      </c>
      <c r="C65" s="4"/>
      <c r="D65" s="4"/>
      <c r="E65" s="4"/>
      <c r="F65" s="4"/>
      <c r="G65" s="4"/>
      <c r="H65" s="5"/>
    </row>
    <row r="66" spans="2:8" x14ac:dyDescent="0.25">
      <c r="B66" s="23" t="s">
        <v>89</v>
      </c>
      <c r="C66" s="4"/>
      <c r="D66" s="4"/>
      <c r="E66" s="4"/>
      <c r="F66" s="4"/>
      <c r="G66" s="4"/>
      <c r="H66" s="5"/>
    </row>
    <row r="67" spans="2:8" x14ac:dyDescent="0.25">
      <c r="B67" s="23"/>
      <c r="C67" s="4"/>
      <c r="D67" s="4"/>
      <c r="E67" s="4"/>
      <c r="F67" s="4"/>
      <c r="G67" s="4"/>
      <c r="H67" s="5"/>
    </row>
    <row r="68" spans="2:8" x14ac:dyDescent="0.25">
      <c r="B68" s="24" t="s">
        <v>25</v>
      </c>
      <c r="C68" s="7"/>
      <c r="D68" s="7" t="s">
        <v>0</v>
      </c>
      <c r="E68" s="7"/>
      <c r="F68" s="7" t="s">
        <v>1</v>
      </c>
      <c r="G68" s="7" t="s">
        <v>15</v>
      </c>
      <c r="H68" s="5"/>
    </row>
    <row r="69" spans="2:8" ht="15.75" thickBot="1" x14ac:dyDescent="0.3">
      <c r="B69" s="33" t="s">
        <v>27</v>
      </c>
      <c r="C69" s="34">
        <f>IF(B69="JBUS",0,IF(B69="MODBUS",1,""))</f>
        <v>1</v>
      </c>
      <c r="D69" s="83" t="s">
        <v>86</v>
      </c>
      <c r="E69" s="34">
        <f>IF(D69="FG-SYS",-1,RIGHT(D69,2))</f>
        <v>-1</v>
      </c>
      <c r="F69" s="35">
        <v>1</v>
      </c>
      <c r="G69" s="81">
        <f>4100+((E69*2)-1)+F69-1+C69</f>
        <v>4098</v>
      </c>
      <c r="H69" s="10"/>
    </row>
    <row r="70" spans="2:8" hidden="1" x14ac:dyDescent="0.25">
      <c r="B70" s="18"/>
      <c r="F70" s="1">
        <v>1</v>
      </c>
    </row>
    <row r="71" spans="2:8" hidden="1" x14ac:dyDescent="0.25">
      <c r="B71" s="18"/>
      <c r="F71" s="1">
        <v>2</v>
      </c>
    </row>
    <row r="72" spans="2:8" hidden="1" x14ac:dyDescent="0.25">
      <c r="B72" s="18"/>
      <c r="F72" s="1" t="str">
        <f>IF(D69="FG-NET",3,"3 --&gt; N/A")</f>
        <v>3 --&gt; N/A</v>
      </c>
    </row>
    <row r="73" spans="2:8" x14ac:dyDescent="0.25">
      <c r="B73" s="18"/>
    </row>
    <row r="74" spans="2:8" x14ac:dyDescent="0.25">
      <c r="B74" s="84"/>
      <c r="C74" s="85"/>
      <c r="D74" s="85"/>
      <c r="E74" s="85"/>
      <c r="F74" s="85"/>
      <c r="G74" s="85"/>
      <c r="H74" s="85"/>
    </row>
    <row r="75" spans="2:8" x14ac:dyDescent="0.25">
      <c r="B75" s="86"/>
      <c r="C75" s="85"/>
      <c r="D75" s="85"/>
      <c r="E75" s="85"/>
      <c r="F75" s="85"/>
      <c r="G75" s="85"/>
      <c r="H75" s="85"/>
    </row>
    <row r="76" spans="2:8" x14ac:dyDescent="0.25">
      <c r="B76" s="87"/>
      <c r="C76" s="85"/>
      <c r="D76" s="85"/>
      <c r="E76" s="85"/>
      <c r="F76" s="85"/>
      <c r="G76" s="85"/>
      <c r="H76" s="85"/>
    </row>
    <row r="77" spans="2:8" x14ac:dyDescent="0.25">
      <c r="B77" s="87"/>
      <c r="C77" s="85"/>
      <c r="D77" s="85"/>
      <c r="E77" s="85"/>
      <c r="F77" s="85"/>
      <c r="G77" s="85"/>
      <c r="H77" s="85"/>
    </row>
    <row r="78" spans="2:8" x14ac:dyDescent="0.25">
      <c r="B78" s="88"/>
      <c r="C78" s="85"/>
      <c r="D78" s="85"/>
      <c r="E78" s="85"/>
      <c r="F78" s="85"/>
      <c r="G78" s="85"/>
      <c r="H78" s="85"/>
    </row>
    <row r="79" spans="2:8" x14ac:dyDescent="0.25">
      <c r="B79" s="89"/>
      <c r="C79" s="85"/>
      <c r="D79" s="90"/>
      <c r="E79" s="85"/>
      <c r="F79" s="90"/>
      <c r="G79" s="85"/>
      <c r="H79" s="85"/>
    </row>
    <row r="80" spans="2:8" x14ac:dyDescent="0.25">
      <c r="B80" s="93"/>
      <c r="C80" s="93"/>
      <c r="D80" s="93"/>
      <c r="E80" s="91"/>
      <c r="F80" s="92"/>
      <c r="G80" s="85"/>
      <c r="H80" s="85"/>
    </row>
    <row r="81" spans="2:8" hidden="1" x14ac:dyDescent="0.25">
      <c r="B81" s="85"/>
      <c r="C81" s="85"/>
      <c r="D81" s="85"/>
      <c r="E81" s="85"/>
      <c r="F81" s="85"/>
      <c r="G81" s="85"/>
      <c r="H81" s="85"/>
    </row>
    <row r="82" spans="2:8" hidden="1" x14ac:dyDescent="0.25">
      <c r="B82" s="85"/>
      <c r="C82" s="85"/>
      <c r="D82" s="85"/>
      <c r="E82" s="85"/>
      <c r="F82" s="85"/>
      <c r="G82" s="85"/>
      <c r="H82" s="85"/>
    </row>
    <row r="83" spans="2:8" hidden="1" x14ac:dyDescent="0.25">
      <c r="B83" s="85"/>
      <c r="C83" s="85"/>
      <c r="D83" s="85"/>
      <c r="E83" s="85"/>
      <c r="F83" s="85"/>
      <c r="G83" s="85"/>
      <c r="H83" s="85"/>
    </row>
    <row r="84" spans="2:8" hidden="1" x14ac:dyDescent="0.25">
      <c r="B84" s="85"/>
      <c r="C84" s="85"/>
      <c r="D84" s="85"/>
      <c r="E84" s="85"/>
      <c r="F84" s="85"/>
      <c r="G84" s="85"/>
      <c r="H84" s="85"/>
    </row>
    <row r="85" spans="2:8" hidden="1" x14ac:dyDescent="0.25">
      <c r="B85" s="85"/>
      <c r="C85" s="85"/>
      <c r="D85" s="85"/>
      <c r="E85" s="85"/>
      <c r="F85" s="85"/>
      <c r="G85" s="85"/>
      <c r="H85" s="85"/>
    </row>
    <row r="86" spans="2:8" hidden="1" x14ac:dyDescent="0.25">
      <c r="B86" s="85"/>
      <c r="C86" s="85"/>
      <c r="D86" s="85"/>
      <c r="E86" s="85"/>
      <c r="F86" s="85"/>
      <c r="G86" s="85"/>
      <c r="H86" s="85"/>
    </row>
    <row r="87" spans="2:8" hidden="1" x14ac:dyDescent="0.25">
      <c r="B87" s="85"/>
      <c r="C87" s="85"/>
      <c r="D87" s="85"/>
      <c r="E87" s="85"/>
      <c r="F87" s="85"/>
      <c r="G87" s="85"/>
      <c r="H87" s="85"/>
    </row>
    <row r="88" spans="2:8" hidden="1" x14ac:dyDescent="0.25">
      <c r="B88" s="85"/>
      <c r="C88" s="85"/>
      <c r="D88" s="85"/>
      <c r="E88" s="85"/>
      <c r="F88" s="85"/>
      <c r="G88" s="85"/>
      <c r="H88" s="85"/>
    </row>
    <row r="89" spans="2:8" hidden="1" x14ac:dyDescent="0.25">
      <c r="B89" s="85"/>
      <c r="C89" s="85"/>
      <c r="D89" s="85"/>
      <c r="E89" s="85"/>
      <c r="F89" s="85"/>
      <c r="G89" s="85"/>
      <c r="H89" s="85"/>
    </row>
    <row r="90" spans="2:8" hidden="1" x14ac:dyDescent="0.25">
      <c r="B90" s="85"/>
      <c r="C90" s="85"/>
      <c r="D90" s="85"/>
      <c r="E90" s="85"/>
      <c r="F90" s="85"/>
      <c r="G90" s="85"/>
      <c r="H90" s="85"/>
    </row>
    <row r="91" spans="2:8" hidden="1" x14ac:dyDescent="0.25">
      <c r="B91" s="85"/>
      <c r="C91" s="85"/>
      <c r="D91" s="85"/>
      <c r="E91" s="85"/>
      <c r="F91" s="85"/>
      <c r="G91" s="85"/>
      <c r="H91" s="85"/>
    </row>
    <row r="92" spans="2:8" hidden="1" x14ac:dyDescent="0.25">
      <c r="B92" s="85"/>
      <c r="C92" s="85"/>
      <c r="D92" s="85"/>
      <c r="E92" s="85"/>
      <c r="F92" s="85"/>
      <c r="G92" s="85"/>
      <c r="H92" s="85"/>
    </row>
    <row r="93" spans="2:8" hidden="1" x14ac:dyDescent="0.25">
      <c r="B93" s="85"/>
      <c r="C93" s="85"/>
      <c r="D93" s="85"/>
      <c r="E93" s="85"/>
      <c r="F93" s="85"/>
      <c r="G93" s="85"/>
      <c r="H93" s="85"/>
    </row>
    <row r="94" spans="2:8" hidden="1" x14ac:dyDescent="0.25">
      <c r="B94" s="85"/>
      <c r="C94" s="85"/>
      <c r="D94" s="85"/>
      <c r="E94" s="85"/>
      <c r="F94" s="85"/>
      <c r="G94" s="85"/>
      <c r="H94" s="85"/>
    </row>
    <row r="95" spans="2:8" hidden="1" x14ac:dyDescent="0.25">
      <c r="B95" s="85"/>
      <c r="C95" s="85"/>
      <c r="D95" s="85"/>
      <c r="E95" s="85"/>
      <c r="F95" s="85"/>
      <c r="G95" s="85"/>
      <c r="H95" s="85"/>
    </row>
    <row r="96" spans="2:8" hidden="1" x14ac:dyDescent="0.25">
      <c r="B96" s="85"/>
      <c r="C96" s="85"/>
      <c r="D96" s="85"/>
      <c r="E96" s="85"/>
      <c r="F96" s="85"/>
      <c r="G96" s="85"/>
      <c r="H96" s="85"/>
    </row>
    <row r="97" spans="2:8" hidden="1" x14ac:dyDescent="0.25">
      <c r="B97" s="85"/>
      <c r="C97" s="85"/>
      <c r="D97" s="85"/>
      <c r="E97" s="85"/>
      <c r="F97" s="85"/>
      <c r="G97" s="85"/>
      <c r="H97" s="85"/>
    </row>
    <row r="98" spans="2:8" hidden="1" x14ac:dyDescent="0.25">
      <c r="B98" s="85"/>
      <c r="C98" s="85"/>
      <c r="D98" s="85"/>
      <c r="E98" s="85"/>
      <c r="F98" s="85"/>
      <c r="G98" s="85"/>
      <c r="H98" s="85"/>
    </row>
    <row r="99" spans="2:8" hidden="1" x14ac:dyDescent="0.25">
      <c r="B99" s="85"/>
      <c r="C99" s="85"/>
      <c r="D99" s="85"/>
      <c r="E99" s="85"/>
      <c r="F99" s="85"/>
      <c r="G99" s="85"/>
      <c r="H99" s="85"/>
    </row>
    <row r="100" spans="2:8" hidden="1" x14ac:dyDescent="0.25">
      <c r="B100" s="85"/>
      <c r="C100" s="85"/>
      <c r="D100" s="85"/>
      <c r="E100" s="85"/>
      <c r="F100" s="85"/>
      <c r="G100" s="85"/>
      <c r="H100" s="85"/>
    </row>
    <row r="101" spans="2:8" hidden="1" x14ac:dyDescent="0.25">
      <c r="B101" s="85"/>
      <c r="C101" s="85"/>
      <c r="D101" s="85"/>
      <c r="E101" s="85"/>
      <c r="F101" s="85"/>
      <c r="G101" s="85"/>
      <c r="H101" s="85"/>
    </row>
    <row r="102" spans="2:8" hidden="1" x14ac:dyDescent="0.25">
      <c r="B102" s="85"/>
      <c r="C102" s="85"/>
      <c r="D102" s="85"/>
      <c r="E102" s="85"/>
      <c r="F102" s="85"/>
      <c r="G102" s="85"/>
      <c r="H102" s="85"/>
    </row>
    <row r="103" spans="2:8" hidden="1" x14ac:dyDescent="0.25">
      <c r="B103" s="85"/>
      <c r="C103" s="85"/>
      <c r="D103" s="85"/>
      <c r="E103" s="85"/>
      <c r="F103" s="85"/>
      <c r="G103" s="85"/>
      <c r="H103" s="85"/>
    </row>
    <row r="104" spans="2:8" hidden="1" x14ac:dyDescent="0.25">
      <c r="B104" s="85"/>
      <c r="C104" s="85"/>
      <c r="D104" s="85"/>
      <c r="E104" s="85"/>
      <c r="F104" s="85"/>
      <c r="G104" s="85"/>
      <c r="H104" s="85"/>
    </row>
    <row r="105" spans="2:8" hidden="1" x14ac:dyDescent="0.25">
      <c r="B105" s="85"/>
      <c r="C105" s="85"/>
      <c r="D105" s="85"/>
      <c r="E105" s="85"/>
      <c r="F105" s="85"/>
      <c r="G105" s="85"/>
      <c r="H105" s="85"/>
    </row>
    <row r="106" spans="2:8" hidden="1" x14ac:dyDescent="0.25">
      <c r="B106" s="85"/>
      <c r="C106" s="85"/>
      <c r="D106" s="85"/>
      <c r="E106" s="85"/>
      <c r="F106" s="85"/>
      <c r="G106" s="85"/>
      <c r="H106" s="85"/>
    </row>
    <row r="107" spans="2:8" hidden="1" x14ac:dyDescent="0.25">
      <c r="B107" s="85"/>
      <c r="C107" s="85"/>
      <c r="D107" s="85"/>
      <c r="E107" s="85"/>
      <c r="F107" s="85"/>
      <c r="G107" s="85"/>
      <c r="H107" s="85"/>
    </row>
    <row r="108" spans="2:8" hidden="1" x14ac:dyDescent="0.25">
      <c r="B108" s="85"/>
      <c r="C108" s="85"/>
      <c r="D108" s="85"/>
      <c r="E108" s="85"/>
      <c r="F108" s="85"/>
      <c r="G108" s="85"/>
      <c r="H108" s="85"/>
    </row>
    <row r="109" spans="2:8" hidden="1" x14ac:dyDescent="0.25">
      <c r="B109" s="85"/>
      <c r="C109" s="85"/>
      <c r="D109" s="85"/>
      <c r="E109" s="85"/>
      <c r="F109" s="85"/>
      <c r="G109" s="85"/>
      <c r="H109" s="85"/>
    </row>
    <row r="110" spans="2:8" hidden="1" x14ac:dyDescent="0.25">
      <c r="B110" s="85"/>
      <c r="C110" s="85"/>
      <c r="D110" s="85"/>
      <c r="E110" s="85"/>
      <c r="F110" s="85"/>
      <c r="G110" s="85"/>
      <c r="H110" s="85"/>
    </row>
    <row r="111" spans="2:8" hidden="1" x14ac:dyDescent="0.25">
      <c r="B111" s="85"/>
      <c r="C111" s="85"/>
      <c r="D111" s="85"/>
      <c r="E111" s="85"/>
      <c r="F111" s="85"/>
      <c r="G111" s="85"/>
      <c r="H111" s="85"/>
    </row>
    <row r="112" spans="2:8" hidden="1" x14ac:dyDescent="0.25">
      <c r="B112" s="85"/>
      <c r="C112" s="85"/>
      <c r="D112" s="85"/>
      <c r="E112" s="85"/>
      <c r="F112" s="85"/>
      <c r="G112" s="85"/>
      <c r="H112" s="85"/>
    </row>
    <row r="113" spans="2:8" x14ac:dyDescent="0.25">
      <c r="B113" s="85"/>
      <c r="C113" s="85"/>
      <c r="D113" s="85"/>
      <c r="E113" s="85"/>
      <c r="F113" s="85"/>
      <c r="G113" s="85"/>
      <c r="H113" s="85"/>
    </row>
  </sheetData>
  <sheetProtection sheet="1" objects="1" scenarios="1" selectLockedCells="1"/>
  <dataValidations count="8">
    <dataValidation errorTitle="Select from the list only" error="Select from the list only" promptTitle="Select a panel" prompt="_x000a_    - FG-BBOX (#01 to #16)_x000a__x000a_or_x000a__x000a_    - FG-RELAYS (#01 to #16)" sqref="D80" xr:uid="{00000000-0002-0000-0200-000000000000}"/>
    <dataValidation type="list" showInputMessage="1" showErrorMessage="1" errorTitle="Select from the list only" error="Select from the list only" promptTitle="Select a circuit" prompt="_x000a_    - 1_x000a_or_x000a_    - 2_x000a_or_x000a_    - 3" sqref="F69" xr:uid="{00000000-0002-0000-0200-000001000000}">
      <formula1>$F$70:$F$72</formula1>
    </dataValidation>
    <dataValidation type="list" showInputMessage="1" showErrorMessage="1" errorTitle="Select from the list only" error="Select from the list only" promptTitle="Select a protocol" prompt="_x000a_    - JBUS_x000a_or_x000a_    - MODBUS" sqref="B12 B69 B62" xr:uid="{00000000-0002-0000-0200-000002000000}">
      <formula1>$B$13:$B$14</formula1>
    </dataValidation>
    <dataValidation type="list" showInputMessage="1" showErrorMessage="1" errorTitle="Select from the list only" error="Select from the list only" promptTitle="Select a function" prompt="_x000a_    - Alarm type_x000a_(&quot;leak&quot; or &quot;break common fault&quot; or &quot;break bus&quot; or &quot;break sensor&quot; or &quot;break end of line&quot;)_x000a__x000a_    - Alarm location_x000a_(leak distance in meters)" sqref="H12" xr:uid="{00000000-0002-0000-0200-000003000000}">
      <formula1>$H$13:$H$14</formula1>
    </dataValidation>
    <dataValidation type="list" showInputMessage="1" showErrorMessage="1" errorTitle="Select from the list only" error="Select from the list only" promptTitle="Select a cable number" prompt="_x000a_From_x000a_    - 01_x000a__x000a_To_x000a_    - 40" sqref="G12" xr:uid="{00000000-0002-0000-0200-000004000000}">
      <formula1>$G$13:$G$52</formula1>
    </dataValidation>
    <dataValidation type="list" showInputMessage="1" showErrorMessage="1" errorTitle="Select from the list only" error="Select from the list only" promptTitle="Select a circuit" prompt="_x000a_    - 1_x000a_or_x000a_    - 2_x000a_or_x000a_    - 3" sqref="F12" xr:uid="{00000000-0002-0000-0200-000005000000}">
      <formula1>$F$13:$F$15</formula1>
    </dataValidation>
    <dataValidation errorTitle="Select from the list only" error="Select from the list only" promptTitle="Select a panel" prompt="_x000a_    - FG-NET_x000a_or_x000a_    - FG-BBOX #01_x000a_or_x000a_    - FG-BBOX #02_x000a_..._x000a_    - FG-BBOX #16" sqref="D69 D12" xr:uid="{00000000-0002-0000-0200-000006000000}"/>
    <dataValidation errorTitle="Select from the list only" error="Select from the list only" promptTitle="Select a protocol" prompt="_x000a_    - JBUS_x000a_or_x000a_    - MODBUS" sqref="B80" xr:uid="{00000000-0002-0000-0200-000007000000}"/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5"/>
  <dimension ref="B1:Q14"/>
  <sheetViews>
    <sheetView zoomScale="85" zoomScaleNormal="85" workbookViewId="0">
      <selection activeCell="H29" sqref="H29"/>
    </sheetView>
  </sheetViews>
  <sheetFormatPr baseColWidth="10" defaultRowHeight="15" x14ac:dyDescent="0.25"/>
  <cols>
    <col min="1" max="1" width="2.85546875" style="15" customWidth="1"/>
    <col min="2" max="16384" width="11.42578125" style="15"/>
  </cols>
  <sheetData>
    <row r="1" spans="2:17" ht="15" customHeight="1" thickBot="1" x14ac:dyDescent="0.3"/>
    <row r="2" spans="2:17" x14ac:dyDescent="0.25">
      <c r="B2" s="137" t="s">
        <v>62</v>
      </c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9"/>
    </row>
    <row r="3" spans="2:17" x14ac:dyDescent="0.25">
      <c r="B3" s="36">
        <v>15</v>
      </c>
      <c r="C3" s="37">
        <v>14</v>
      </c>
      <c r="D3" s="37">
        <v>13</v>
      </c>
      <c r="E3" s="37">
        <v>12</v>
      </c>
      <c r="F3" s="37">
        <v>11</v>
      </c>
      <c r="G3" s="37">
        <v>10</v>
      </c>
      <c r="H3" s="37">
        <v>9</v>
      </c>
      <c r="I3" s="37">
        <v>8</v>
      </c>
      <c r="J3" s="37">
        <v>7</v>
      </c>
      <c r="K3" s="37">
        <v>6</v>
      </c>
      <c r="L3" s="37">
        <v>5</v>
      </c>
      <c r="M3" s="37">
        <v>4</v>
      </c>
      <c r="N3" s="37">
        <v>3</v>
      </c>
      <c r="O3" s="37">
        <v>2</v>
      </c>
      <c r="P3" s="37">
        <v>1</v>
      </c>
      <c r="Q3" s="38">
        <v>0</v>
      </c>
    </row>
    <row r="4" spans="2:17" ht="45.75" thickBot="1" x14ac:dyDescent="0.3">
      <c r="B4" s="39" t="s">
        <v>63</v>
      </c>
      <c r="C4" s="40" t="s">
        <v>63</v>
      </c>
      <c r="D4" s="40" t="s">
        <v>63</v>
      </c>
      <c r="E4" s="40" t="s">
        <v>63</v>
      </c>
      <c r="F4" s="40" t="s">
        <v>63</v>
      </c>
      <c r="G4" s="40" t="s">
        <v>63</v>
      </c>
      <c r="H4" s="40" t="s">
        <v>63</v>
      </c>
      <c r="I4" s="40" t="s">
        <v>63</v>
      </c>
      <c r="J4" s="41" t="s">
        <v>64</v>
      </c>
      <c r="K4" s="40" t="s">
        <v>63</v>
      </c>
      <c r="L4" s="40" t="s">
        <v>63</v>
      </c>
      <c r="M4" s="42" t="s">
        <v>65</v>
      </c>
      <c r="N4" s="43" t="s">
        <v>63</v>
      </c>
      <c r="O4" s="41" t="s">
        <v>66</v>
      </c>
      <c r="P4" s="41" t="s">
        <v>67</v>
      </c>
      <c r="Q4" s="44" t="s">
        <v>68</v>
      </c>
    </row>
    <row r="6" spans="2:17" ht="15.75" thickBot="1" x14ac:dyDescent="0.3"/>
    <row r="7" spans="2:17" x14ac:dyDescent="0.25">
      <c r="B7" s="143" t="s">
        <v>69</v>
      </c>
      <c r="C7" s="144"/>
      <c r="D7" s="144"/>
      <c r="E7" s="144"/>
      <c r="F7" s="144"/>
      <c r="G7" s="144"/>
      <c r="H7" s="144"/>
      <c r="I7" s="144"/>
      <c r="J7" s="144"/>
      <c r="K7" s="144"/>
      <c r="L7" s="144"/>
      <c r="M7" s="144"/>
      <c r="N7" s="144"/>
      <c r="O7" s="144"/>
      <c r="P7" s="144"/>
      <c r="Q7" s="145"/>
    </row>
    <row r="8" spans="2:17" x14ac:dyDescent="0.25">
      <c r="B8" s="52">
        <v>15</v>
      </c>
      <c r="C8" s="53">
        <v>14</v>
      </c>
      <c r="D8" s="53">
        <v>13</v>
      </c>
      <c r="E8" s="53">
        <v>12</v>
      </c>
      <c r="F8" s="53">
        <v>11</v>
      </c>
      <c r="G8" s="53">
        <v>10</v>
      </c>
      <c r="H8" s="53">
        <v>9</v>
      </c>
      <c r="I8" s="53">
        <v>8</v>
      </c>
      <c r="J8" s="53">
        <v>7</v>
      </c>
      <c r="K8" s="53">
        <v>6</v>
      </c>
      <c r="L8" s="53">
        <v>5</v>
      </c>
      <c r="M8" s="53">
        <v>4</v>
      </c>
      <c r="N8" s="53">
        <v>3</v>
      </c>
      <c r="O8" s="53">
        <v>2</v>
      </c>
      <c r="P8" s="53">
        <v>1</v>
      </c>
      <c r="Q8" s="54">
        <v>0</v>
      </c>
    </row>
    <row r="9" spans="2:17" ht="15.75" thickBot="1" x14ac:dyDescent="0.3">
      <c r="B9" s="146" t="s">
        <v>75</v>
      </c>
      <c r="C9" s="147"/>
      <c r="D9" s="147"/>
      <c r="E9" s="147"/>
      <c r="F9" s="147"/>
      <c r="G9" s="147"/>
      <c r="H9" s="147"/>
      <c r="I9" s="147"/>
      <c r="J9" s="147"/>
      <c r="K9" s="147"/>
      <c r="L9" s="147"/>
      <c r="M9" s="147"/>
      <c r="N9" s="147"/>
      <c r="O9" s="147"/>
      <c r="P9" s="147"/>
      <c r="Q9" s="148"/>
    </row>
    <row r="11" spans="2:17" ht="15.75" thickBot="1" x14ac:dyDescent="0.3"/>
    <row r="12" spans="2:17" x14ac:dyDescent="0.25">
      <c r="B12" s="152" t="s">
        <v>74</v>
      </c>
      <c r="C12" s="153"/>
      <c r="D12" s="153"/>
      <c r="E12" s="153"/>
      <c r="F12" s="153"/>
      <c r="G12" s="153"/>
      <c r="H12" s="153"/>
      <c r="I12" s="153"/>
      <c r="J12" s="153"/>
      <c r="K12" s="153"/>
      <c r="L12" s="153"/>
      <c r="M12" s="153"/>
      <c r="N12" s="153"/>
      <c r="O12" s="153"/>
      <c r="P12" s="153"/>
      <c r="Q12" s="154"/>
    </row>
    <row r="13" spans="2:17" x14ac:dyDescent="0.25">
      <c r="B13" s="64">
        <v>15</v>
      </c>
      <c r="C13" s="65">
        <v>14</v>
      </c>
      <c r="D13" s="65">
        <v>13</v>
      </c>
      <c r="E13" s="65">
        <v>12</v>
      </c>
      <c r="F13" s="65">
        <v>11</v>
      </c>
      <c r="G13" s="65">
        <v>10</v>
      </c>
      <c r="H13" s="65">
        <v>9</v>
      </c>
      <c r="I13" s="65">
        <v>8</v>
      </c>
      <c r="J13" s="65">
        <v>7</v>
      </c>
      <c r="K13" s="65">
        <v>6</v>
      </c>
      <c r="L13" s="65">
        <v>5</v>
      </c>
      <c r="M13" s="65">
        <v>4</v>
      </c>
      <c r="N13" s="65">
        <v>3</v>
      </c>
      <c r="O13" s="65">
        <v>2</v>
      </c>
      <c r="P13" s="65">
        <v>1</v>
      </c>
      <c r="Q13" s="66">
        <v>0</v>
      </c>
    </row>
    <row r="14" spans="2:17" ht="45.75" thickBot="1" x14ac:dyDescent="0.3">
      <c r="B14" s="67" t="s">
        <v>63</v>
      </c>
      <c r="C14" s="68" t="s">
        <v>63</v>
      </c>
      <c r="D14" s="68" t="s">
        <v>63</v>
      </c>
      <c r="E14" s="68" t="s">
        <v>63</v>
      </c>
      <c r="F14" s="68" t="s">
        <v>63</v>
      </c>
      <c r="G14" s="68" t="s">
        <v>63</v>
      </c>
      <c r="H14" s="68" t="s">
        <v>63</v>
      </c>
      <c r="I14" s="68" t="s">
        <v>63</v>
      </c>
      <c r="J14" s="69" t="s">
        <v>64</v>
      </c>
      <c r="K14" s="70" t="s">
        <v>63</v>
      </c>
      <c r="L14" s="70" t="s">
        <v>63</v>
      </c>
      <c r="M14" s="71" t="s">
        <v>65</v>
      </c>
      <c r="N14" s="70" t="s">
        <v>63</v>
      </c>
      <c r="O14" s="70" t="s">
        <v>63</v>
      </c>
      <c r="P14" s="70" t="s">
        <v>63</v>
      </c>
      <c r="Q14" s="72" t="s">
        <v>63</v>
      </c>
    </row>
  </sheetData>
  <sheetProtection sheet="1" objects="1" scenarios="1" selectLockedCells="1"/>
  <mergeCells count="4">
    <mergeCell ref="B2:Q2"/>
    <mergeCell ref="B7:Q7"/>
    <mergeCell ref="B9:Q9"/>
    <mergeCell ref="B12:Q1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euil6"/>
  <dimension ref="A1:L65"/>
  <sheetViews>
    <sheetView workbookViewId="0">
      <selection activeCell="B9" sqref="B9"/>
    </sheetView>
  </sheetViews>
  <sheetFormatPr baseColWidth="10" defaultRowHeight="15" x14ac:dyDescent="0.25"/>
  <cols>
    <col min="1" max="1" width="3.42578125" style="1" customWidth="1"/>
    <col min="2" max="2" width="11.42578125" style="1"/>
    <col min="3" max="3" width="11.42578125" style="1" hidden="1" customWidth="1"/>
    <col min="4" max="4" width="15.28515625" style="1" customWidth="1"/>
    <col min="5" max="5" width="15.140625" style="1" bestFit="1" customWidth="1"/>
    <col min="6" max="6" width="14.42578125" style="1" hidden="1" customWidth="1"/>
    <col min="7" max="7" width="8.5703125" style="1" customWidth="1"/>
    <col min="8" max="11" width="16.28515625" style="1" customWidth="1"/>
    <col min="12" max="12" width="13.85546875" style="1" customWidth="1"/>
    <col min="13" max="16384" width="11.42578125" style="1"/>
  </cols>
  <sheetData>
    <row r="1" spans="1:12" x14ac:dyDescent="0.25">
      <c r="A1" s="173"/>
      <c r="B1" s="13" t="s">
        <v>90</v>
      </c>
    </row>
    <row r="2" spans="1:12" x14ac:dyDescent="0.25">
      <c r="B2" s="19" t="s">
        <v>83</v>
      </c>
    </row>
    <row r="3" spans="1:12" x14ac:dyDescent="0.25">
      <c r="B3" s="19" t="s">
        <v>84</v>
      </c>
    </row>
    <row r="4" spans="1:12" ht="15.75" thickBot="1" x14ac:dyDescent="0.3"/>
    <row r="5" spans="1:12" x14ac:dyDescent="0.25">
      <c r="B5" s="29" t="s">
        <v>56</v>
      </c>
      <c r="C5" s="13"/>
      <c r="D5" s="13"/>
      <c r="E5" s="13"/>
      <c r="F5" s="13"/>
      <c r="G5" s="13"/>
      <c r="H5" s="13"/>
      <c r="I5" s="13"/>
      <c r="J5" s="13"/>
      <c r="K5" s="14"/>
      <c r="L5" s="3"/>
    </row>
    <row r="6" spans="1:12" x14ac:dyDescent="0.25">
      <c r="B6" s="30" t="s">
        <v>91</v>
      </c>
      <c r="C6" s="31"/>
      <c r="D6" s="31"/>
      <c r="E6" s="12"/>
      <c r="F6" s="12"/>
      <c r="G6" s="12"/>
      <c r="H6" s="12"/>
      <c r="I6" s="12"/>
      <c r="J6" s="12"/>
      <c r="K6" s="28"/>
      <c r="L6" s="3"/>
    </row>
    <row r="7" spans="1:12" x14ac:dyDescent="0.25">
      <c r="B7" s="26"/>
      <c r="C7" s="4"/>
      <c r="D7" s="27"/>
      <c r="E7" s="4"/>
      <c r="F7" s="4"/>
      <c r="G7" s="4"/>
      <c r="H7" s="4"/>
      <c r="I7" s="4"/>
      <c r="J7" s="4"/>
      <c r="K7" s="5"/>
    </row>
    <row r="8" spans="1:12" x14ac:dyDescent="0.25">
      <c r="B8" s="6" t="s">
        <v>25</v>
      </c>
      <c r="C8" s="7"/>
      <c r="D8" s="7" t="s">
        <v>0</v>
      </c>
      <c r="E8" s="7" t="s">
        <v>1</v>
      </c>
      <c r="F8" s="7"/>
      <c r="G8" s="7" t="s">
        <v>2</v>
      </c>
      <c r="H8" s="7" t="s">
        <v>94</v>
      </c>
      <c r="I8" s="7" t="s">
        <v>93</v>
      </c>
      <c r="J8" s="7" t="s">
        <v>92</v>
      </c>
      <c r="K8" s="8" t="s">
        <v>31</v>
      </c>
    </row>
    <row r="9" spans="1:12" ht="15.75" thickBot="1" x14ac:dyDescent="0.3">
      <c r="B9" s="33" t="s">
        <v>27</v>
      </c>
      <c r="C9" s="34">
        <f>IF(B9="JBUS",0,IF(B9="MODBUS",1,""))</f>
        <v>1</v>
      </c>
      <c r="D9" s="83" t="s">
        <v>86</v>
      </c>
      <c r="E9" s="35">
        <v>1</v>
      </c>
      <c r="F9" s="34">
        <f>IF(E9=1,1952,IF(E9=2,4000,6048))</f>
        <v>1952</v>
      </c>
      <c r="G9" s="35">
        <v>1</v>
      </c>
      <c r="H9" s="94">
        <f>C9-1+F9+G9</f>
        <v>1953</v>
      </c>
      <c r="I9" s="94">
        <f>C9-1+F9+G9/2</f>
        <v>1952.5</v>
      </c>
      <c r="J9" s="81" t="str">
        <f>IF(ISEVEN(G9),"LSB","MSB")</f>
        <v>MSB</v>
      </c>
      <c r="K9" s="82">
        <v>1</v>
      </c>
    </row>
    <row r="10" spans="1:12" hidden="1" x14ac:dyDescent="0.25">
      <c r="B10" s="1" t="s">
        <v>26</v>
      </c>
      <c r="D10" s="1" t="s">
        <v>4</v>
      </c>
      <c r="E10" s="1">
        <v>1</v>
      </c>
      <c r="F10" s="1">
        <f>IF(D10="FG-NET",0,RIGHT(D10,2))</f>
        <v>0</v>
      </c>
      <c r="G10" s="2">
        <v>1</v>
      </c>
    </row>
    <row r="11" spans="1:12" hidden="1" x14ac:dyDescent="0.25">
      <c r="B11" s="1" t="s">
        <v>27</v>
      </c>
      <c r="D11" s="1" t="s">
        <v>16</v>
      </c>
      <c r="E11" s="1">
        <v>2</v>
      </c>
      <c r="F11" s="1" t="str">
        <f t="shared" ref="F11:F26" si="0">IF(D11="FG-NET",0,RIGHT(D11,2))</f>
        <v>01</v>
      </c>
      <c r="G11" s="2">
        <v>2</v>
      </c>
    </row>
    <row r="12" spans="1:12" hidden="1" x14ac:dyDescent="0.25">
      <c r="D12" s="1" t="s">
        <v>17</v>
      </c>
      <c r="E12" s="1">
        <f>IF(D9="FG-SYS",3,"3 --&gt; N/A")</f>
        <v>3</v>
      </c>
      <c r="F12" s="1" t="str">
        <f t="shared" si="0"/>
        <v>02</v>
      </c>
      <c r="G12" s="2">
        <v>3</v>
      </c>
    </row>
    <row r="13" spans="1:12" hidden="1" x14ac:dyDescent="0.25">
      <c r="D13" s="1" t="s">
        <v>18</v>
      </c>
      <c r="F13" s="1" t="str">
        <f t="shared" si="0"/>
        <v>03</v>
      </c>
      <c r="G13" s="2">
        <v>4</v>
      </c>
    </row>
    <row r="14" spans="1:12" hidden="1" x14ac:dyDescent="0.25">
      <c r="D14" s="1" t="s">
        <v>19</v>
      </c>
      <c r="F14" s="1" t="str">
        <f t="shared" si="0"/>
        <v>04</v>
      </c>
      <c r="G14" s="2">
        <v>5</v>
      </c>
    </row>
    <row r="15" spans="1:12" hidden="1" x14ac:dyDescent="0.25">
      <c r="D15" s="1" t="s">
        <v>20</v>
      </c>
      <c r="F15" s="1" t="str">
        <f t="shared" si="0"/>
        <v>05</v>
      </c>
      <c r="G15" s="2">
        <v>6</v>
      </c>
    </row>
    <row r="16" spans="1:12" hidden="1" x14ac:dyDescent="0.25">
      <c r="D16" s="1" t="s">
        <v>21</v>
      </c>
      <c r="F16" s="1" t="str">
        <f t="shared" si="0"/>
        <v>06</v>
      </c>
      <c r="G16" s="2">
        <v>7</v>
      </c>
    </row>
    <row r="17" spans="4:7" hidden="1" x14ac:dyDescent="0.25">
      <c r="D17" s="1" t="s">
        <v>22</v>
      </c>
      <c r="F17" s="1" t="str">
        <f t="shared" si="0"/>
        <v>07</v>
      </c>
      <c r="G17" s="2">
        <v>8</v>
      </c>
    </row>
    <row r="18" spans="4:7" hidden="1" x14ac:dyDescent="0.25">
      <c r="D18" s="1" t="s">
        <v>23</v>
      </c>
      <c r="F18" s="1" t="str">
        <f t="shared" si="0"/>
        <v>08</v>
      </c>
      <c r="G18" s="2">
        <v>9</v>
      </c>
    </row>
    <row r="19" spans="4:7" hidden="1" x14ac:dyDescent="0.25">
      <c r="D19" s="1" t="s">
        <v>24</v>
      </c>
      <c r="F19" s="1" t="str">
        <f t="shared" si="0"/>
        <v>09</v>
      </c>
      <c r="G19" s="2">
        <v>10</v>
      </c>
    </row>
    <row r="20" spans="4:7" hidden="1" x14ac:dyDescent="0.25">
      <c r="D20" s="1" t="s">
        <v>5</v>
      </c>
      <c r="F20" s="1" t="str">
        <f t="shared" si="0"/>
        <v>10</v>
      </c>
      <c r="G20" s="2">
        <v>11</v>
      </c>
    </row>
    <row r="21" spans="4:7" hidden="1" x14ac:dyDescent="0.25">
      <c r="D21" s="1" t="s">
        <v>6</v>
      </c>
      <c r="F21" s="1" t="str">
        <f t="shared" si="0"/>
        <v>11</v>
      </c>
      <c r="G21" s="2">
        <v>12</v>
      </c>
    </row>
    <row r="22" spans="4:7" hidden="1" x14ac:dyDescent="0.25">
      <c r="D22" s="1" t="s">
        <v>7</v>
      </c>
      <c r="F22" s="1" t="str">
        <f t="shared" si="0"/>
        <v>12</v>
      </c>
      <c r="G22" s="2">
        <v>13</v>
      </c>
    </row>
    <row r="23" spans="4:7" hidden="1" x14ac:dyDescent="0.25">
      <c r="D23" s="1" t="s">
        <v>8</v>
      </c>
      <c r="F23" s="1" t="str">
        <f t="shared" si="0"/>
        <v>13</v>
      </c>
      <c r="G23" s="2">
        <v>14</v>
      </c>
    </row>
    <row r="24" spans="4:7" hidden="1" x14ac:dyDescent="0.25">
      <c r="D24" s="1" t="s">
        <v>9</v>
      </c>
      <c r="F24" s="1" t="str">
        <f t="shared" si="0"/>
        <v>14</v>
      </c>
      <c r="G24" s="2">
        <v>15</v>
      </c>
    </row>
    <row r="25" spans="4:7" hidden="1" x14ac:dyDescent="0.25">
      <c r="D25" s="1" t="s">
        <v>10</v>
      </c>
      <c r="F25" s="1" t="str">
        <f t="shared" si="0"/>
        <v>15</v>
      </c>
      <c r="G25" s="2">
        <v>16</v>
      </c>
    </row>
    <row r="26" spans="4:7" hidden="1" x14ac:dyDescent="0.25">
      <c r="D26" s="1" t="s">
        <v>11</v>
      </c>
      <c r="F26" s="1" t="str">
        <f t="shared" si="0"/>
        <v>16</v>
      </c>
      <c r="G26" s="2">
        <v>17</v>
      </c>
    </row>
    <row r="27" spans="4:7" hidden="1" x14ac:dyDescent="0.25">
      <c r="G27" s="2">
        <v>18</v>
      </c>
    </row>
    <row r="28" spans="4:7" hidden="1" x14ac:dyDescent="0.25">
      <c r="G28" s="2">
        <v>19</v>
      </c>
    </row>
    <row r="29" spans="4:7" hidden="1" x14ac:dyDescent="0.25">
      <c r="G29" s="2">
        <v>20</v>
      </c>
    </row>
    <row r="30" spans="4:7" hidden="1" x14ac:dyDescent="0.25">
      <c r="G30" s="2">
        <v>21</v>
      </c>
    </row>
    <row r="31" spans="4:7" hidden="1" x14ac:dyDescent="0.25">
      <c r="G31" s="2">
        <v>22</v>
      </c>
    </row>
    <row r="32" spans="4:7" hidden="1" x14ac:dyDescent="0.25">
      <c r="G32" s="2">
        <v>23</v>
      </c>
    </row>
    <row r="33" spans="7:7" hidden="1" x14ac:dyDescent="0.25">
      <c r="G33" s="2">
        <v>24</v>
      </c>
    </row>
    <row r="34" spans="7:7" hidden="1" x14ac:dyDescent="0.25">
      <c r="G34" s="2">
        <v>25</v>
      </c>
    </row>
    <row r="35" spans="7:7" hidden="1" x14ac:dyDescent="0.25">
      <c r="G35" s="2">
        <v>26</v>
      </c>
    </row>
    <row r="36" spans="7:7" hidden="1" x14ac:dyDescent="0.25">
      <c r="G36" s="2">
        <v>27</v>
      </c>
    </row>
    <row r="37" spans="7:7" hidden="1" x14ac:dyDescent="0.25">
      <c r="G37" s="2">
        <v>28</v>
      </c>
    </row>
    <row r="38" spans="7:7" hidden="1" x14ac:dyDescent="0.25">
      <c r="G38" s="2">
        <v>29</v>
      </c>
    </row>
    <row r="39" spans="7:7" hidden="1" x14ac:dyDescent="0.25">
      <c r="G39" s="2">
        <v>30</v>
      </c>
    </row>
    <row r="40" spans="7:7" hidden="1" x14ac:dyDescent="0.25">
      <c r="G40" s="2">
        <v>31</v>
      </c>
    </row>
    <row r="41" spans="7:7" hidden="1" x14ac:dyDescent="0.25">
      <c r="G41" s="2">
        <v>32</v>
      </c>
    </row>
    <row r="42" spans="7:7" hidden="1" x14ac:dyDescent="0.25">
      <c r="G42" s="2">
        <v>33</v>
      </c>
    </row>
    <row r="43" spans="7:7" hidden="1" x14ac:dyDescent="0.25">
      <c r="G43" s="2">
        <v>34</v>
      </c>
    </row>
    <row r="44" spans="7:7" hidden="1" x14ac:dyDescent="0.25">
      <c r="G44" s="2">
        <v>35</v>
      </c>
    </row>
    <row r="45" spans="7:7" hidden="1" x14ac:dyDescent="0.25">
      <c r="G45" s="2">
        <v>36</v>
      </c>
    </row>
    <row r="46" spans="7:7" hidden="1" x14ac:dyDescent="0.25">
      <c r="G46" s="2">
        <v>37</v>
      </c>
    </row>
    <row r="47" spans="7:7" hidden="1" x14ac:dyDescent="0.25">
      <c r="G47" s="2">
        <v>38</v>
      </c>
    </row>
    <row r="48" spans="7:7" hidden="1" x14ac:dyDescent="0.25">
      <c r="G48" s="2">
        <v>39</v>
      </c>
    </row>
    <row r="49" spans="2:10" hidden="1" x14ac:dyDescent="0.25">
      <c r="G49" s="2">
        <v>40</v>
      </c>
    </row>
    <row r="51" spans="2:10" ht="15.75" thickBot="1" x14ac:dyDescent="0.3"/>
    <row r="52" spans="2:10" x14ac:dyDescent="0.25">
      <c r="B52" s="101" t="s">
        <v>126</v>
      </c>
      <c r="C52" s="21"/>
      <c r="D52" s="21"/>
      <c r="E52" s="21"/>
      <c r="F52" s="21"/>
      <c r="G52" s="22"/>
      <c r="J52" s="2"/>
    </row>
    <row r="53" spans="2:10" x14ac:dyDescent="0.25">
      <c r="B53" s="30" t="s">
        <v>118</v>
      </c>
      <c r="C53" s="4"/>
      <c r="D53" s="4"/>
      <c r="E53" s="4"/>
      <c r="F53" s="4"/>
      <c r="G53" s="5"/>
    </row>
    <row r="54" spans="2:10" x14ac:dyDescent="0.25">
      <c r="B54" s="30" t="s">
        <v>127</v>
      </c>
      <c r="C54" s="4"/>
      <c r="D54" s="4"/>
      <c r="E54" s="4"/>
      <c r="F54" s="4"/>
      <c r="G54" s="5"/>
    </row>
    <row r="55" spans="2:10" ht="15.75" thickBot="1" x14ac:dyDescent="0.3">
      <c r="B55" s="102"/>
      <c r="C55" s="4"/>
      <c r="D55" s="4"/>
      <c r="E55" s="4"/>
      <c r="F55" s="4"/>
      <c r="G55" s="5"/>
    </row>
    <row r="56" spans="2:10" x14ac:dyDescent="0.25">
      <c r="B56" s="106" t="s">
        <v>119</v>
      </c>
      <c r="C56" s="107"/>
      <c r="D56" s="107" t="s">
        <v>120</v>
      </c>
      <c r="E56" s="108" t="s">
        <v>121</v>
      </c>
      <c r="F56" s="4"/>
      <c r="G56" s="5"/>
    </row>
    <row r="57" spans="2:10" ht="15.75" thickBot="1" x14ac:dyDescent="0.3">
      <c r="B57" s="33"/>
      <c r="C57" s="35"/>
      <c r="D57" s="35"/>
      <c r="E57" s="109"/>
      <c r="F57" s="4"/>
      <c r="G57" s="5"/>
    </row>
    <row r="58" spans="2:10" ht="15.75" thickBot="1" x14ac:dyDescent="0.3">
      <c r="B58" s="102"/>
      <c r="C58" s="4"/>
      <c r="D58" s="4"/>
      <c r="E58" s="4"/>
      <c r="F58" s="4"/>
      <c r="G58" s="5"/>
    </row>
    <row r="59" spans="2:10" ht="15.75" thickBot="1" x14ac:dyDescent="0.3">
      <c r="B59" s="103"/>
      <c r="C59" s="21"/>
      <c r="D59" s="119"/>
      <c r="E59" s="120" t="s">
        <v>122</v>
      </c>
      <c r="F59" s="120"/>
      <c r="G59" s="121" t="s">
        <v>123</v>
      </c>
    </row>
    <row r="60" spans="2:10" ht="17.25" x14ac:dyDescent="0.25">
      <c r="B60" s="155" t="s">
        <v>119</v>
      </c>
      <c r="C60" s="21"/>
      <c r="D60" s="114" t="s">
        <v>124</v>
      </c>
      <c r="E60" s="115" t="str">
        <f>IF($B$57&gt;0,1952+$C$9,"")</f>
        <v/>
      </c>
      <c r="F60" s="115"/>
      <c r="G60" s="116" t="str">
        <f>IF($B$57&gt;0,IF($B$57&gt;31,16,($B$57+1)/2),"")</f>
        <v/>
      </c>
    </row>
    <row r="61" spans="2:10" ht="18" thickBot="1" x14ac:dyDescent="0.3">
      <c r="B61" s="156"/>
      <c r="C61" s="9"/>
      <c r="D61" s="111" t="s">
        <v>125</v>
      </c>
      <c r="E61" s="112" t="str">
        <f>IF($B$57&gt;0,IF($B$57&gt;31,1984+$C$9,"Not needed"),"")</f>
        <v/>
      </c>
      <c r="F61" s="112"/>
      <c r="G61" s="113" t="str">
        <f>IF($B$57&gt;31,IF($B$57&gt;0,IF($B$57&lt;31,16,($B$57-32+1)/2),""),"")</f>
        <v/>
      </c>
    </row>
    <row r="62" spans="2:10" ht="17.25" x14ac:dyDescent="0.25">
      <c r="B62" s="155" t="s">
        <v>120</v>
      </c>
      <c r="C62" s="21"/>
      <c r="D62" s="106" t="s">
        <v>124</v>
      </c>
      <c r="E62" s="117" t="str">
        <f>IF($D$57&gt;0,4000+$C$9,"")</f>
        <v/>
      </c>
      <c r="F62" s="117"/>
      <c r="G62" s="118" t="str">
        <f>IF($D$57&gt;0,IF($D$57&gt;31,16,($D$57+1)/2),"")</f>
        <v/>
      </c>
    </row>
    <row r="63" spans="2:10" ht="18" thickBot="1" x14ac:dyDescent="0.3">
      <c r="B63" s="156"/>
      <c r="C63" s="9"/>
      <c r="D63" s="110" t="s">
        <v>125</v>
      </c>
      <c r="E63" s="104" t="str">
        <f>IF($D$57&gt;0,IF($D$57&gt;31,4032+$C$9,"Not needed"),"")</f>
        <v/>
      </c>
      <c r="F63" s="104"/>
      <c r="G63" s="105" t="str">
        <f>IF($D$57&gt;31,IF($D$57&gt;0,IF($D$57&lt;31,16,($D$57-32+1)/2),""),"")</f>
        <v/>
      </c>
    </row>
    <row r="64" spans="2:10" ht="17.25" x14ac:dyDescent="0.25">
      <c r="B64" s="157" t="s">
        <v>121</v>
      </c>
      <c r="C64" s="4"/>
      <c r="D64" s="114" t="s">
        <v>124</v>
      </c>
      <c r="E64" s="115" t="str">
        <f>IF($E$57&gt;0,6048+$C$9,"")</f>
        <v/>
      </c>
      <c r="F64" s="115"/>
      <c r="G64" s="116" t="str">
        <f>IF($E$57&gt;0,IF($E$57&gt;31,16,($E$57+1)/2),"")</f>
        <v/>
      </c>
    </row>
    <row r="65" spans="2:7" ht="18" thickBot="1" x14ac:dyDescent="0.3">
      <c r="B65" s="156"/>
      <c r="C65" s="9"/>
      <c r="D65" s="110" t="s">
        <v>125</v>
      </c>
      <c r="E65" s="104" t="str">
        <f>IF($E$57&gt;0,IF($E$57&gt;31,6080+$C$9,"Not needed"),"")</f>
        <v/>
      </c>
      <c r="F65" s="104"/>
      <c r="G65" s="105" t="str">
        <f>IF($E$57&gt;31,IF($E$57&gt;0,IF($E$57&lt;31,16,($E$57-32+1)/2),""),"")</f>
        <v/>
      </c>
    </row>
  </sheetData>
  <sheetProtection sheet="1" objects="1" scenarios="1" selectLockedCells="1"/>
  <mergeCells count="3">
    <mergeCell ref="B60:B61"/>
    <mergeCell ref="B62:B63"/>
    <mergeCell ref="B64:B65"/>
  </mergeCells>
  <dataValidations count="5">
    <dataValidation type="list" showInputMessage="1" showErrorMessage="1" errorTitle="Select from the list only" error="Select from the list only" promptTitle="Select a circuit" prompt="_x000a_    - 1_x000a_or_x000a_    - 2_x000a_or_x000a_    - 3" sqref="E9" xr:uid="{00000000-0002-0000-0400-000000000000}">
      <formula1>$E$10:$E$12</formula1>
    </dataValidation>
    <dataValidation type="list" showInputMessage="1" showErrorMessage="1" errorTitle="Select from the list only" error="Select from the list only" promptTitle="Select a cable number" prompt="_x000a_From_x000a_    - 01_x000a__x000a_To_x000a_    - 40" sqref="G9" xr:uid="{00000000-0002-0000-0400-000001000000}">
      <formula1>$G$10:$G$49</formula1>
    </dataValidation>
    <dataValidation type="list" showInputMessage="1" showErrorMessage="1" errorTitle="Select from the list only" error="Select from the list only" promptTitle="Select a protocol" prompt="_x000a_    - JBUS_x000a_or_x000a_    - MODBUS" sqref="B9" xr:uid="{00000000-0002-0000-0400-000002000000}">
      <formula1>$B$10:$B$11</formula1>
    </dataValidation>
    <dataValidation type="list" allowBlank="1" showInputMessage="1" showErrorMessage="1" sqref="C57" xr:uid="{00000000-0002-0000-0400-000003000000}">
      <formula1>"g10,g49"</formula1>
    </dataValidation>
    <dataValidation type="list" allowBlank="1" showInputMessage="1" showErrorMessage="1" errorTitle="Select from the list only" error="Select from the list only" promptTitle="Select a quantity of cable" prompt="_x000a_From_x000a_    - 01_x000a__x000a_To_x000a_    - 40" sqref="B57 D57:E57" xr:uid="{00000000-0002-0000-0400-000004000000}">
      <formula1>$G$10:$G$49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Feuil7"/>
  <dimension ref="B1:Q5"/>
  <sheetViews>
    <sheetView zoomScale="85" zoomScaleNormal="85" workbookViewId="0"/>
  </sheetViews>
  <sheetFormatPr baseColWidth="10" defaultRowHeight="15" x14ac:dyDescent="0.25"/>
  <cols>
    <col min="1" max="1" width="2.85546875" style="174" customWidth="1"/>
    <col min="2" max="16384" width="11.42578125" style="174"/>
  </cols>
  <sheetData>
    <row r="1" spans="2:17" ht="15" customHeight="1" thickBot="1" x14ac:dyDescent="0.3"/>
    <row r="2" spans="2:17" ht="15.75" thickBot="1" x14ac:dyDescent="0.3">
      <c r="B2" s="175" t="s">
        <v>62</v>
      </c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7"/>
    </row>
    <row r="3" spans="2:17" x14ac:dyDescent="0.25">
      <c r="B3" s="178" t="s">
        <v>95</v>
      </c>
      <c r="C3" s="179"/>
      <c r="D3" s="179"/>
      <c r="E3" s="179"/>
      <c r="F3" s="179"/>
      <c r="G3" s="179"/>
      <c r="H3" s="179"/>
      <c r="I3" s="180"/>
      <c r="J3" s="181" t="s">
        <v>96</v>
      </c>
      <c r="K3" s="182"/>
      <c r="L3" s="182"/>
      <c r="M3" s="182"/>
      <c r="N3" s="182"/>
      <c r="O3" s="182"/>
      <c r="P3" s="182"/>
      <c r="Q3" s="183"/>
    </row>
    <row r="4" spans="2:17" x14ac:dyDescent="0.25">
      <c r="B4" s="184">
        <v>15</v>
      </c>
      <c r="C4" s="185">
        <v>14</v>
      </c>
      <c r="D4" s="185">
        <v>13</v>
      </c>
      <c r="E4" s="185">
        <v>12</v>
      </c>
      <c r="F4" s="185">
        <v>11</v>
      </c>
      <c r="G4" s="185">
        <v>10</v>
      </c>
      <c r="H4" s="185">
        <v>9</v>
      </c>
      <c r="I4" s="186">
        <v>8</v>
      </c>
      <c r="J4" s="187">
        <v>7</v>
      </c>
      <c r="K4" s="188">
        <v>6</v>
      </c>
      <c r="L4" s="188">
        <v>5</v>
      </c>
      <c r="M4" s="188">
        <v>4</v>
      </c>
      <c r="N4" s="188">
        <v>3</v>
      </c>
      <c r="O4" s="188">
        <v>2</v>
      </c>
      <c r="P4" s="188">
        <v>1</v>
      </c>
      <c r="Q4" s="189">
        <v>0</v>
      </c>
    </row>
    <row r="5" spans="2:17" ht="45.75" thickBot="1" x14ac:dyDescent="0.3">
      <c r="B5" s="190" t="s">
        <v>64</v>
      </c>
      <c r="C5" s="191" t="s">
        <v>63</v>
      </c>
      <c r="D5" s="191" t="s">
        <v>63</v>
      </c>
      <c r="E5" s="192" t="s">
        <v>65</v>
      </c>
      <c r="F5" s="193" t="s">
        <v>97</v>
      </c>
      <c r="G5" s="194"/>
      <c r="H5" s="194"/>
      <c r="I5" s="195"/>
      <c r="J5" s="196" t="s">
        <v>64</v>
      </c>
      <c r="K5" s="197" t="s">
        <v>63</v>
      </c>
      <c r="L5" s="197" t="s">
        <v>63</v>
      </c>
      <c r="M5" s="198" t="s">
        <v>65</v>
      </c>
      <c r="N5" s="199" t="s">
        <v>97</v>
      </c>
      <c r="O5" s="200"/>
      <c r="P5" s="200"/>
      <c r="Q5" s="201"/>
    </row>
  </sheetData>
  <sheetProtection sheet="1" objects="1" scenarios="1" selectLockedCells="1"/>
  <mergeCells count="5">
    <mergeCell ref="B3:I3"/>
    <mergeCell ref="J3:Q3"/>
    <mergeCell ref="N5:Q5"/>
    <mergeCell ref="F5:I5"/>
    <mergeCell ref="B2:Q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B960D4-13B2-40B4-9FFE-3A128A1CE760}">
  <sheetPr codeName="Feuil8"/>
  <dimension ref="A1:I22"/>
  <sheetViews>
    <sheetView workbookViewId="0">
      <selection activeCell="B14" sqref="B14"/>
    </sheetView>
  </sheetViews>
  <sheetFormatPr baseColWidth="10" defaultRowHeight="15" x14ac:dyDescent="0.25"/>
  <cols>
    <col min="1" max="1" width="3.42578125" style="1" customWidth="1"/>
    <col min="2" max="2" width="11.42578125" style="1"/>
    <col min="3" max="3" width="11.42578125" style="1" hidden="1" customWidth="1"/>
    <col min="4" max="4" width="15.28515625" style="1" customWidth="1"/>
    <col min="5" max="5" width="8.42578125" style="1" customWidth="1"/>
    <col min="6" max="8" width="16.28515625" style="1" customWidth="1"/>
    <col min="9" max="9" width="13.85546875" style="1" customWidth="1"/>
    <col min="10" max="16384" width="11.42578125" style="1"/>
  </cols>
  <sheetData>
    <row r="1" spans="1:9" x14ac:dyDescent="0.25">
      <c r="A1" s="173"/>
      <c r="B1" s="13" t="s">
        <v>129</v>
      </c>
    </row>
    <row r="2" spans="1:9" x14ac:dyDescent="0.25">
      <c r="B2" s="19" t="s">
        <v>83</v>
      </c>
    </row>
    <row r="3" spans="1:9" x14ac:dyDescent="0.25">
      <c r="B3" s="19" t="s">
        <v>84</v>
      </c>
    </row>
    <row r="4" spans="1:9" ht="15.75" thickBot="1" x14ac:dyDescent="0.3">
      <c r="B4" s="133" t="s">
        <v>146</v>
      </c>
    </row>
    <row r="5" spans="1:9" x14ac:dyDescent="0.25">
      <c r="B5" s="29" t="s">
        <v>56</v>
      </c>
      <c r="C5" s="13"/>
      <c r="D5" s="13"/>
      <c r="E5" s="13"/>
      <c r="F5" s="13"/>
      <c r="G5" s="13"/>
      <c r="H5" s="14"/>
      <c r="I5" s="3"/>
    </row>
    <row r="6" spans="1:9" x14ac:dyDescent="0.25">
      <c r="B6" s="30" t="s">
        <v>99</v>
      </c>
      <c r="C6" s="31"/>
      <c r="D6" s="31"/>
      <c r="E6" s="12"/>
      <c r="F6" s="12"/>
      <c r="G6" s="12"/>
      <c r="H6" s="28"/>
      <c r="I6" s="3"/>
    </row>
    <row r="7" spans="1:9" x14ac:dyDescent="0.25">
      <c r="B7" s="30"/>
      <c r="C7" s="31"/>
      <c r="D7" s="32" t="s">
        <v>100</v>
      </c>
      <c r="E7" s="12"/>
      <c r="F7" s="12"/>
      <c r="G7" s="12"/>
      <c r="H7" s="28"/>
      <c r="I7" s="3"/>
    </row>
    <row r="8" spans="1:9" x14ac:dyDescent="0.25">
      <c r="B8" s="30"/>
      <c r="C8" s="31"/>
      <c r="D8" s="32" t="s">
        <v>101</v>
      </c>
      <c r="E8" s="12"/>
      <c r="F8" s="12"/>
      <c r="G8" s="12"/>
      <c r="H8" s="28"/>
      <c r="I8" s="3"/>
    </row>
    <row r="9" spans="1:9" x14ac:dyDescent="0.25">
      <c r="B9" s="30"/>
      <c r="C9" s="31"/>
      <c r="D9" s="32" t="s">
        <v>102</v>
      </c>
      <c r="E9" s="12"/>
      <c r="F9" s="12"/>
      <c r="G9" s="12"/>
      <c r="H9" s="28"/>
      <c r="I9" s="3"/>
    </row>
    <row r="10" spans="1:9" x14ac:dyDescent="0.25">
      <c r="B10" s="30"/>
      <c r="C10" s="31"/>
      <c r="D10" s="32" t="s">
        <v>151</v>
      </c>
      <c r="E10" s="12"/>
      <c r="F10" s="12"/>
      <c r="G10" s="12"/>
      <c r="H10" s="28"/>
      <c r="I10" s="3"/>
    </row>
    <row r="11" spans="1:9" x14ac:dyDescent="0.25">
      <c r="B11" s="30" t="s">
        <v>111</v>
      </c>
      <c r="C11" s="31"/>
      <c r="D11" s="32"/>
      <c r="E11" s="12"/>
      <c r="F11" s="12"/>
      <c r="G11" s="12"/>
      <c r="H11" s="28"/>
      <c r="I11" s="3"/>
    </row>
    <row r="12" spans="1:9" x14ac:dyDescent="0.25">
      <c r="B12" s="26"/>
      <c r="C12" s="4"/>
      <c r="D12" s="27"/>
      <c r="E12" s="4"/>
      <c r="F12" s="4"/>
      <c r="G12" s="4"/>
      <c r="H12" s="5"/>
    </row>
    <row r="13" spans="1:9" x14ac:dyDescent="0.25">
      <c r="B13" s="6" t="s">
        <v>25</v>
      </c>
      <c r="C13" s="7"/>
      <c r="D13" s="7" t="s">
        <v>0</v>
      </c>
      <c r="E13" s="7" t="s">
        <v>106</v>
      </c>
      <c r="F13" s="7" t="s">
        <v>104</v>
      </c>
      <c r="G13" s="7" t="s">
        <v>15</v>
      </c>
      <c r="H13" s="8" t="s">
        <v>31</v>
      </c>
    </row>
    <row r="14" spans="1:9" ht="15.75" thickBot="1" x14ac:dyDescent="0.3">
      <c r="B14" s="33" t="s">
        <v>27</v>
      </c>
      <c r="C14" s="95">
        <f>IF(B14="JBUS",0,IF(B14="MODBUS",1,""))</f>
        <v>1</v>
      </c>
      <c r="D14" s="83" t="s">
        <v>128</v>
      </c>
      <c r="E14" s="35">
        <v>1</v>
      </c>
      <c r="F14" s="35" t="s">
        <v>107</v>
      </c>
      <c r="G14" s="81">
        <f>C14-1+((E14-1)*4)+H14</f>
        <v>1</v>
      </c>
      <c r="H14" s="82">
        <f>IF(F14="Installed length", 1,IF(F14="Leak information",2, IF(F14="Break information",3,"4")))</f>
        <v>1</v>
      </c>
    </row>
    <row r="15" spans="1:9" hidden="1" x14ac:dyDescent="0.25">
      <c r="B15" s="1" t="s">
        <v>26</v>
      </c>
      <c r="E15" s="1">
        <v>1</v>
      </c>
      <c r="F15" s="32" t="s">
        <v>107</v>
      </c>
    </row>
    <row r="16" spans="1:9" hidden="1" x14ac:dyDescent="0.25">
      <c r="B16" s="1" t="s">
        <v>27</v>
      </c>
      <c r="E16" s="1">
        <v>2</v>
      </c>
      <c r="F16" s="32" t="s">
        <v>108</v>
      </c>
    </row>
    <row r="17" spans="5:6" hidden="1" x14ac:dyDescent="0.25">
      <c r="E17" s="1">
        <f>IF(D14="FG-ALS8",3,"3 --&gt; N/A")</f>
        <v>3</v>
      </c>
      <c r="F17" s="32" t="s">
        <v>109</v>
      </c>
    </row>
    <row r="18" spans="5:6" hidden="1" x14ac:dyDescent="0.25">
      <c r="E18" s="1">
        <v>4</v>
      </c>
      <c r="F18" s="32" t="s">
        <v>110</v>
      </c>
    </row>
    <row r="19" spans="5:6" hidden="1" x14ac:dyDescent="0.25">
      <c r="E19" s="1">
        <v>5</v>
      </c>
    </row>
    <row r="20" spans="5:6" hidden="1" x14ac:dyDescent="0.25">
      <c r="E20" s="1">
        <v>6</v>
      </c>
    </row>
    <row r="21" spans="5:6" hidden="1" x14ac:dyDescent="0.25">
      <c r="E21" s="1">
        <v>7</v>
      </c>
    </row>
    <row r="22" spans="5:6" hidden="1" x14ac:dyDescent="0.25">
      <c r="E22" s="1">
        <v>8</v>
      </c>
    </row>
  </sheetData>
  <sheetProtection sheet="1" objects="1" scenarios="1" selectLockedCells="1"/>
  <dataValidations count="3">
    <dataValidation type="list" showInputMessage="1" showErrorMessage="1" errorTitle="Select from the list only" error="Select from the list only" promptTitle="Select a zone" prompt="_x000a_    - 1_x000a_or_x000a_    - 2_x000a_or_x000a_    - ..._x000a_or_x000a_    - 8" sqref="E14" xr:uid="{0F7024C9-A926-4AE1-AA91-CDCA6F705F36}">
      <formula1>$E$15:$E$22</formula1>
    </dataValidation>
    <dataValidation type="list" showInputMessage="1" showErrorMessage="1" errorTitle="Select from the list only" error="Select from the list only" promptTitle="Select a function" prompt="    - Installed length_x000a_(Total length installed in meters)_x000a__x000a_    - Leak information_x000a_(0 for healthy or 1 for leak)_x000a__x000a_    - Break information_x000a_(0 for healthy or 1 for break)_x000a__x000a_    - Leak location_x000a_(Leak distance in meters)" sqref="F14" xr:uid="{55E46D32-5305-4529-91C2-0E50E0A08A8D}">
      <formula1>$F$15:$F$18</formula1>
    </dataValidation>
    <dataValidation type="list" showInputMessage="1" showErrorMessage="1" errorTitle="Select from the list only" error="Select from the list only" promptTitle="Select a protocol" prompt="_x000a_    - JBUS_x000a_or_x000a_    - MODBUS" sqref="B14" xr:uid="{860FD690-E47D-4C41-8EC5-F2EB0E141DE2}">
      <formula1>$B$15:$B$16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C0330E-F2C8-4F37-9FF6-6D7FFB9146DB}">
  <sheetPr codeName="Feuil9"/>
  <dimension ref="A1:Q19"/>
  <sheetViews>
    <sheetView zoomScaleNormal="100" workbookViewId="0"/>
  </sheetViews>
  <sheetFormatPr baseColWidth="10" defaultRowHeight="15" x14ac:dyDescent="0.25"/>
  <cols>
    <col min="1" max="1" width="2.85546875" style="15" customWidth="1"/>
    <col min="2" max="16384" width="11.42578125" style="15"/>
  </cols>
  <sheetData>
    <row r="1" spans="1:17" ht="15" customHeight="1" thickBot="1" x14ac:dyDescent="0.3">
      <c r="A1" s="174"/>
    </row>
    <row r="2" spans="1:17" x14ac:dyDescent="0.25">
      <c r="B2" s="137" t="s">
        <v>62</v>
      </c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9"/>
    </row>
    <row r="3" spans="1:17" x14ac:dyDescent="0.25">
      <c r="B3" s="36">
        <v>15</v>
      </c>
      <c r="C3" s="37">
        <v>14</v>
      </c>
      <c r="D3" s="37">
        <v>13</v>
      </c>
      <c r="E3" s="37">
        <v>12</v>
      </c>
      <c r="F3" s="37">
        <v>11</v>
      </c>
      <c r="G3" s="37">
        <v>10</v>
      </c>
      <c r="H3" s="37">
        <v>9</v>
      </c>
      <c r="I3" s="37">
        <v>8</v>
      </c>
      <c r="J3" s="37">
        <v>7</v>
      </c>
      <c r="K3" s="37">
        <v>6</v>
      </c>
      <c r="L3" s="37">
        <v>5</v>
      </c>
      <c r="M3" s="37">
        <v>4</v>
      </c>
      <c r="N3" s="37">
        <v>3</v>
      </c>
      <c r="O3" s="37">
        <v>2</v>
      </c>
      <c r="P3" s="37">
        <v>1</v>
      </c>
      <c r="Q3" s="38">
        <v>0</v>
      </c>
    </row>
    <row r="4" spans="1:17" ht="15.75" thickBot="1" x14ac:dyDescent="0.3">
      <c r="B4" s="161" t="s">
        <v>112</v>
      </c>
      <c r="C4" s="162"/>
      <c r="D4" s="162"/>
      <c r="E4" s="162"/>
      <c r="F4" s="162"/>
      <c r="G4" s="162"/>
      <c r="H4" s="162"/>
      <c r="I4" s="162"/>
      <c r="J4" s="162"/>
      <c r="K4" s="162"/>
      <c r="L4" s="162"/>
      <c r="M4" s="162"/>
      <c r="N4" s="162"/>
      <c r="O4" s="162"/>
      <c r="P4" s="162"/>
      <c r="Q4" s="163"/>
    </row>
    <row r="6" spans="1:17" ht="15.75" thickBot="1" x14ac:dyDescent="0.3"/>
    <row r="7" spans="1:17" x14ac:dyDescent="0.25">
      <c r="B7" s="140" t="s">
        <v>69</v>
      </c>
      <c r="C7" s="141"/>
      <c r="D7" s="141"/>
      <c r="E7" s="141"/>
      <c r="F7" s="141"/>
      <c r="G7" s="141"/>
      <c r="H7" s="141"/>
      <c r="I7" s="141"/>
      <c r="J7" s="141"/>
      <c r="K7" s="141"/>
      <c r="L7" s="141"/>
      <c r="M7" s="141"/>
      <c r="N7" s="141"/>
      <c r="O7" s="141"/>
      <c r="P7" s="141"/>
      <c r="Q7" s="142"/>
    </row>
    <row r="8" spans="1:17" x14ac:dyDescent="0.25">
      <c r="B8" s="45">
        <v>15</v>
      </c>
      <c r="C8" s="46">
        <v>14</v>
      </c>
      <c r="D8" s="46">
        <v>13</v>
      </c>
      <c r="E8" s="46">
        <v>12</v>
      </c>
      <c r="F8" s="46">
        <v>11</v>
      </c>
      <c r="G8" s="46">
        <v>10</v>
      </c>
      <c r="H8" s="46">
        <v>9</v>
      </c>
      <c r="I8" s="46">
        <v>8</v>
      </c>
      <c r="J8" s="46">
        <v>7</v>
      </c>
      <c r="K8" s="46">
        <v>6</v>
      </c>
      <c r="L8" s="46">
        <v>5</v>
      </c>
      <c r="M8" s="46">
        <v>4</v>
      </c>
      <c r="N8" s="46">
        <v>3</v>
      </c>
      <c r="O8" s="46">
        <v>2</v>
      </c>
      <c r="P8" s="46">
        <v>1</v>
      </c>
      <c r="Q8" s="47">
        <v>0</v>
      </c>
    </row>
    <row r="9" spans="1:17" ht="15.75" thickBot="1" x14ac:dyDescent="0.3">
      <c r="B9" s="48" t="s">
        <v>63</v>
      </c>
      <c r="C9" s="49" t="s">
        <v>63</v>
      </c>
      <c r="D9" s="49" t="s">
        <v>63</v>
      </c>
      <c r="E9" s="49" t="s">
        <v>63</v>
      </c>
      <c r="F9" s="49" t="s">
        <v>63</v>
      </c>
      <c r="G9" s="49" t="s">
        <v>63</v>
      </c>
      <c r="H9" s="49" t="s">
        <v>63</v>
      </c>
      <c r="I9" s="49" t="s">
        <v>63</v>
      </c>
      <c r="J9" s="49" t="s">
        <v>63</v>
      </c>
      <c r="K9" s="49" t="s">
        <v>63</v>
      </c>
      <c r="L9" s="49" t="s">
        <v>63</v>
      </c>
      <c r="M9" s="50" t="s">
        <v>65</v>
      </c>
      <c r="N9" s="96" t="s">
        <v>63</v>
      </c>
      <c r="O9" s="96" t="s">
        <v>63</v>
      </c>
      <c r="P9" s="96" t="s">
        <v>63</v>
      </c>
      <c r="Q9" s="131" t="s">
        <v>63</v>
      </c>
    </row>
    <row r="11" spans="1:17" ht="15.75" thickBot="1" x14ac:dyDescent="0.3"/>
    <row r="12" spans="1:17" x14ac:dyDescent="0.25">
      <c r="B12" s="143" t="s">
        <v>74</v>
      </c>
      <c r="C12" s="144"/>
      <c r="D12" s="144"/>
      <c r="E12" s="144"/>
      <c r="F12" s="144"/>
      <c r="G12" s="144"/>
      <c r="H12" s="144"/>
      <c r="I12" s="144"/>
      <c r="J12" s="144"/>
      <c r="K12" s="144"/>
      <c r="L12" s="144"/>
      <c r="M12" s="144"/>
      <c r="N12" s="144"/>
      <c r="O12" s="144"/>
      <c r="P12" s="144"/>
      <c r="Q12" s="145"/>
    </row>
    <row r="13" spans="1:17" x14ac:dyDescent="0.25">
      <c r="B13" s="52">
        <v>15</v>
      </c>
      <c r="C13" s="53">
        <v>14</v>
      </c>
      <c r="D13" s="53">
        <v>13</v>
      </c>
      <c r="E13" s="53">
        <v>12</v>
      </c>
      <c r="F13" s="53">
        <v>11</v>
      </c>
      <c r="G13" s="53">
        <v>10</v>
      </c>
      <c r="H13" s="53">
        <v>9</v>
      </c>
      <c r="I13" s="53">
        <v>8</v>
      </c>
      <c r="J13" s="53">
        <v>7</v>
      </c>
      <c r="K13" s="53">
        <v>6</v>
      </c>
      <c r="L13" s="53">
        <v>5</v>
      </c>
      <c r="M13" s="53">
        <v>4</v>
      </c>
      <c r="N13" s="53">
        <v>3</v>
      </c>
      <c r="O13" s="53">
        <v>2</v>
      </c>
      <c r="P13" s="53">
        <v>1</v>
      </c>
      <c r="Q13" s="54">
        <v>0</v>
      </c>
    </row>
    <row r="14" spans="1:17" ht="15.75" thickBot="1" x14ac:dyDescent="0.3">
      <c r="B14" s="97" t="s">
        <v>63</v>
      </c>
      <c r="C14" s="98" t="s">
        <v>63</v>
      </c>
      <c r="D14" s="98" t="s">
        <v>63</v>
      </c>
      <c r="E14" s="98" t="s">
        <v>63</v>
      </c>
      <c r="F14" s="98" t="s">
        <v>63</v>
      </c>
      <c r="G14" s="98" t="s">
        <v>63</v>
      </c>
      <c r="H14" s="98" t="s">
        <v>63</v>
      </c>
      <c r="I14" s="98" t="s">
        <v>63</v>
      </c>
      <c r="J14" s="132" t="s">
        <v>113</v>
      </c>
      <c r="K14" s="98" t="s">
        <v>63</v>
      </c>
      <c r="L14" s="98" t="s">
        <v>63</v>
      </c>
      <c r="M14" s="98" t="s">
        <v>63</v>
      </c>
      <c r="N14" s="99" t="s">
        <v>63</v>
      </c>
      <c r="O14" s="99" t="s">
        <v>63</v>
      </c>
      <c r="P14" s="99" t="s">
        <v>63</v>
      </c>
      <c r="Q14" s="100" t="s">
        <v>113</v>
      </c>
    </row>
    <row r="16" spans="1:17" ht="15.75" thickBot="1" x14ac:dyDescent="0.3"/>
    <row r="17" spans="2:17" x14ac:dyDescent="0.25">
      <c r="B17" s="149" t="s">
        <v>76</v>
      </c>
      <c r="C17" s="150"/>
      <c r="D17" s="150"/>
      <c r="E17" s="150"/>
      <c r="F17" s="150"/>
      <c r="G17" s="150"/>
      <c r="H17" s="150"/>
      <c r="I17" s="150"/>
      <c r="J17" s="150"/>
      <c r="K17" s="150"/>
      <c r="L17" s="150"/>
      <c r="M17" s="150"/>
      <c r="N17" s="150"/>
      <c r="O17" s="150"/>
      <c r="P17" s="150"/>
      <c r="Q17" s="151"/>
    </row>
    <row r="18" spans="2:17" x14ac:dyDescent="0.25">
      <c r="B18" s="55">
        <v>15</v>
      </c>
      <c r="C18" s="56">
        <v>14</v>
      </c>
      <c r="D18" s="56">
        <v>13</v>
      </c>
      <c r="E18" s="56">
        <v>12</v>
      </c>
      <c r="F18" s="56">
        <v>11</v>
      </c>
      <c r="G18" s="56">
        <v>10</v>
      </c>
      <c r="H18" s="56">
        <v>9</v>
      </c>
      <c r="I18" s="56">
        <v>8</v>
      </c>
      <c r="J18" s="56">
        <v>7</v>
      </c>
      <c r="K18" s="56">
        <v>6</v>
      </c>
      <c r="L18" s="56">
        <v>5</v>
      </c>
      <c r="M18" s="56">
        <v>4</v>
      </c>
      <c r="N18" s="56">
        <v>3</v>
      </c>
      <c r="O18" s="56">
        <v>2</v>
      </c>
      <c r="P18" s="56">
        <v>1</v>
      </c>
      <c r="Q18" s="57">
        <v>0</v>
      </c>
    </row>
    <row r="19" spans="2:17" ht="15.75" thickBot="1" x14ac:dyDescent="0.3">
      <c r="B19" s="158" t="s">
        <v>150</v>
      </c>
      <c r="C19" s="159"/>
      <c r="D19" s="159"/>
      <c r="E19" s="159"/>
      <c r="F19" s="159"/>
      <c r="G19" s="159"/>
      <c r="H19" s="159"/>
      <c r="I19" s="159"/>
      <c r="J19" s="159"/>
      <c r="K19" s="159"/>
      <c r="L19" s="159"/>
      <c r="M19" s="159"/>
      <c r="N19" s="159"/>
      <c r="O19" s="159"/>
      <c r="P19" s="159"/>
      <c r="Q19" s="160"/>
    </row>
  </sheetData>
  <sheetProtection sheet="1" objects="1" scenarios="1" selectLockedCells="1"/>
  <mergeCells count="6">
    <mergeCell ref="B19:Q19"/>
    <mergeCell ref="B2:Q2"/>
    <mergeCell ref="B4:Q4"/>
    <mergeCell ref="B7:Q7"/>
    <mergeCell ref="B12:Q12"/>
    <mergeCell ref="B17:Q1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7AD98D-5635-4AA1-B3CE-A4A68FA7DA0F}">
  <sheetPr codeName="Feuil10"/>
  <dimension ref="A1:I22"/>
  <sheetViews>
    <sheetView workbookViewId="0">
      <selection activeCell="B14" sqref="B14"/>
    </sheetView>
  </sheetViews>
  <sheetFormatPr baseColWidth="10" defaultRowHeight="15" x14ac:dyDescent="0.25"/>
  <cols>
    <col min="1" max="1" width="3.42578125" style="1" customWidth="1"/>
    <col min="2" max="2" width="11.42578125" style="1"/>
    <col min="3" max="3" width="11.42578125" style="1" hidden="1" customWidth="1"/>
    <col min="4" max="4" width="15.28515625" style="1" customWidth="1"/>
    <col min="5" max="5" width="8.42578125" style="1" customWidth="1"/>
    <col min="6" max="8" width="16.28515625" style="1" customWidth="1"/>
    <col min="9" max="9" width="13.85546875" style="1" customWidth="1"/>
    <col min="10" max="16384" width="11.42578125" style="1"/>
  </cols>
  <sheetData>
    <row r="1" spans="1:9" x14ac:dyDescent="0.25">
      <c r="A1" s="173"/>
      <c r="B1" s="13" t="s">
        <v>129</v>
      </c>
    </row>
    <row r="2" spans="1:9" x14ac:dyDescent="0.25">
      <c r="B2" s="19" t="s">
        <v>83</v>
      </c>
    </row>
    <row r="3" spans="1:9" x14ac:dyDescent="0.25">
      <c r="B3" s="19" t="s">
        <v>84</v>
      </c>
    </row>
    <row r="4" spans="1:9" ht="15.75" thickBot="1" x14ac:dyDescent="0.3">
      <c r="B4" s="133" t="s">
        <v>146</v>
      </c>
    </row>
    <row r="5" spans="1:9" x14ac:dyDescent="0.25">
      <c r="B5" s="29" t="s">
        <v>56</v>
      </c>
      <c r="C5" s="13"/>
      <c r="D5" s="13"/>
      <c r="E5" s="13"/>
      <c r="F5" s="13"/>
      <c r="G5" s="13"/>
      <c r="H5" s="14"/>
      <c r="I5" s="3"/>
    </row>
    <row r="6" spans="1:9" x14ac:dyDescent="0.25">
      <c r="B6" s="30" t="s">
        <v>99</v>
      </c>
      <c r="C6" s="31"/>
      <c r="D6" s="31"/>
      <c r="E6" s="12"/>
      <c r="F6" s="12"/>
      <c r="G6" s="12"/>
      <c r="H6" s="28"/>
      <c r="I6" s="3"/>
    </row>
    <row r="7" spans="1:9" x14ac:dyDescent="0.25">
      <c r="B7" s="30"/>
      <c r="C7" s="31"/>
      <c r="D7" s="32" t="s">
        <v>100</v>
      </c>
      <c r="E7" s="12"/>
      <c r="F7" s="12"/>
      <c r="G7" s="12"/>
      <c r="H7" s="28"/>
      <c r="I7" s="3"/>
    </row>
    <row r="8" spans="1:9" x14ac:dyDescent="0.25">
      <c r="B8" s="30"/>
      <c r="C8" s="31"/>
      <c r="D8" s="32" t="s">
        <v>101</v>
      </c>
      <c r="E8" s="12"/>
      <c r="F8" s="12"/>
      <c r="G8" s="12"/>
      <c r="H8" s="28"/>
      <c r="I8" s="3"/>
    </row>
    <row r="9" spans="1:9" x14ac:dyDescent="0.25">
      <c r="B9" s="30"/>
      <c r="C9" s="31"/>
      <c r="D9" s="32" t="s">
        <v>102</v>
      </c>
      <c r="E9" s="12"/>
      <c r="F9" s="12"/>
      <c r="G9" s="12"/>
      <c r="H9" s="28"/>
      <c r="I9" s="3"/>
    </row>
    <row r="10" spans="1:9" x14ac:dyDescent="0.25">
      <c r="B10" s="30"/>
      <c r="C10" s="31"/>
      <c r="D10" s="32" t="s">
        <v>152</v>
      </c>
      <c r="E10" s="12"/>
      <c r="F10" s="12"/>
      <c r="G10" s="12"/>
      <c r="H10" s="28"/>
      <c r="I10" s="3"/>
    </row>
    <row r="11" spans="1:9" x14ac:dyDescent="0.25">
      <c r="B11" s="30" t="s">
        <v>111</v>
      </c>
      <c r="C11" s="31"/>
      <c r="D11" s="32"/>
      <c r="E11" s="12"/>
      <c r="F11" s="12"/>
      <c r="G11" s="12"/>
      <c r="H11" s="28"/>
      <c r="I11" s="3"/>
    </row>
    <row r="12" spans="1:9" x14ac:dyDescent="0.25">
      <c r="B12" s="26"/>
      <c r="C12" s="4"/>
      <c r="D12" s="27"/>
      <c r="E12" s="4"/>
      <c r="F12" s="4"/>
      <c r="G12" s="4"/>
      <c r="H12" s="5"/>
    </row>
    <row r="13" spans="1:9" x14ac:dyDescent="0.25">
      <c r="B13" s="6" t="s">
        <v>25</v>
      </c>
      <c r="C13" s="7"/>
      <c r="D13" s="7" t="s">
        <v>0</v>
      </c>
      <c r="E13" s="7" t="s">
        <v>106</v>
      </c>
      <c r="F13" s="7" t="s">
        <v>104</v>
      </c>
      <c r="G13" s="7" t="s">
        <v>15</v>
      </c>
      <c r="H13" s="8" t="s">
        <v>31</v>
      </c>
    </row>
    <row r="14" spans="1:9" ht="15.75" thickBot="1" x14ac:dyDescent="0.3">
      <c r="B14" s="33" t="s">
        <v>27</v>
      </c>
      <c r="C14" s="95">
        <f>IF(B14="JBUS",0,IF(B14="MODBUS",1,""))</f>
        <v>1</v>
      </c>
      <c r="D14" s="83" t="s">
        <v>147</v>
      </c>
      <c r="E14" s="35">
        <v>1</v>
      </c>
      <c r="F14" s="35" t="s">
        <v>107</v>
      </c>
      <c r="G14" s="81">
        <f>C14-1+((E14-1)*4)+H14</f>
        <v>1</v>
      </c>
      <c r="H14" s="82">
        <f>IF(F14="Installed length", 1,IF(F14="Leak information",2, IF(F14="Break information",3,"4")))</f>
        <v>1</v>
      </c>
    </row>
    <row r="15" spans="1:9" hidden="1" x14ac:dyDescent="0.25">
      <c r="B15" s="1" t="s">
        <v>26</v>
      </c>
      <c r="E15" s="1">
        <v>1</v>
      </c>
      <c r="F15" s="32" t="s">
        <v>107</v>
      </c>
    </row>
    <row r="16" spans="1:9" hidden="1" x14ac:dyDescent="0.25">
      <c r="B16" s="1" t="s">
        <v>27</v>
      </c>
      <c r="E16" s="1">
        <v>2</v>
      </c>
      <c r="F16" s="32" t="s">
        <v>108</v>
      </c>
    </row>
    <row r="17" spans="5:6" hidden="1" x14ac:dyDescent="0.25">
      <c r="E17" s="1" t="str">
        <f>IF(D14="FG-ALS8",3,"3 --&gt; N/A")</f>
        <v>3 --&gt; N/A</v>
      </c>
      <c r="F17" s="32" t="s">
        <v>109</v>
      </c>
    </row>
    <row r="18" spans="5:6" hidden="1" x14ac:dyDescent="0.25">
      <c r="E18" s="1">
        <v>4</v>
      </c>
      <c r="F18" s="32" t="s">
        <v>110</v>
      </c>
    </row>
    <row r="19" spans="5:6" hidden="1" x14ac:dyDescent="0.25">
      <c r="E19" s="1">
        <v>5</v>
      </c>
    </row>
    <row r="20" spans="5:6" hidden="1" x14ac:dyDescent="0.25">
      <c r="E20" s="1">
        <v>6</v>
      </c>
    </row>
    <row r="21" spans="5:6" hidden="1" x14ac:dyDescent="0.25">
      <c r="E21" s="1">
        <v>7</v>
      </c>
    </row>
    <row r="22" spans="5:6" hidden="1" x14ac:dyDescent="0.25">
      <c r="E22" s="1">
        <v>8</v>
      </c>
    </row>
  </sheetData>
  <sheetProtection sheet="1" objects="1" scenarios="1" selectLockedCells="1"/>
  <dataValidations count="3">
    <dataValidation type="list" showInputMessage="1" showErrorMessage="1" errorTitle="Select from the list only" error="Select from the list only" promptTitle="Select a protocol" prompt="_x000a_    - JBUS_x000a_or_x000a_    - MODBUS" sqref="B14" xr:uid="{72E23606-2982-4ACF-9F3C-D19079262855}">
      <formula1>$B$15:$B$16</formula1>
    </dataValidation>
    <dataValidation type="list" showInputMessage="1" showErrorMessage="1" errorTitle="Select from the list only" error="Select from the list only" promptTitle="Select a function" prompt="    - Installed length_x000a_(Total length installed in meters)_x000a__x000a_    - Leak information_x000a_(0 for healthy or 1 for leak)_x000a__x000a_    - Break information_x000a_(0 for healthy or 1 for break)_x000a__x000a_    - Leak location_x000a_(Leak distance in meters)" sqref="F14" xr:uid="{97866367-D8A9-4331-AF32-9AEE991A4424}">
      <formula1>$F$15:$F$18</formula1>
    </dataValidation>
    <dataValidation type="list" showInputMessage="1" showErrorMessage="1" errorTitle="Select from the list only" error="Select from the list only" promptTitle="Select a zone" prompt="_x000a_    - 1_x000a_or_x000a_    - 2_x000a_or_x000a_    - ..._x000a_or_x000a_    - 8" sqref="E14" xr:uid="{A1FB8CDB-8A0D-4D8C-846E-D06EC23A5673}">
      <formula1>$E$15:$E$22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27</vt:i4>
      </vt:variant>
    </vt:vector>
  </HeadingPairs>
  <TitlesOfParts>
    <vt:vector size="27" baseType="lpstr">
      <vt:lpstr>FG-NET Calculator</vt:lpstr>
      <vt:lpstr>FG-NET Register types</vt:lpstr>
      <vt:lpstr>FG-SYS (2014) Calculator</vt:lpstr>
      <vt:lpstr>FG-SYS (2014) Register types</vt:lpstr>
      <vt:lpstr>FG-SYS (old) Calculator</vt:lpstr>
      <vt:lpstr>FG-SYS (old) Register types</vt:lpstr>
      <vt:lpstr>FG-ALS8 Calculator</vt:lpstr>
      <vt:lpstr>FG-ALS8 Register types</vt:lpstr>
      <vt:lpstr>FG-ALS8-OD Calculator</vt:lpstr>
      <vt:lpstr>FG-ALS8-OD Register types</vt:lpstr>
      <vt:lpstr>FG-ALS4 Calculator</vt:lpstr>
      <vt:lpstr>FG-ALS4 Register types</vt:lpstr>
      <vt:lpstr>FG-ALS4-OD Calculator</vt:lpstr>
      <vt:lpstr>FG-ALS4-OD Register types</vt:lpstr>
      <vt:lpstr>FG-ALS Calculator</vt:lpstr>
      <vt:lpstr>FG-ALS Register types</vt:lpstr>
      <vt:lpstr>FG-ALS Dip Switch Configurator</vt:lpstr>
      <vt:lpstr>FG-A (future) Calculator</vt:lpstr>
      <vt:lpstr>FG-A (future) Register types</vt:lpstr>
      <vt:lpstr>FG-A (future) Dip Switch Config</vt:lpstr>
      <vt:lpstr>FG-A-OD (future) Calculator</vt:lpstr>
      <vt:lpstr>FG-A-OD (future) Register types</vt:lpstr>
      <vt:lpstr>FG-A-OD (future) Dip Switch Cfg</vt:lpstr>
      <vt:lpstr>FG-ALB Calculator</vt:lpstr>
      <vt:lpstr>FG-ALB Register types</vt:lpstr>
      <vt:lpstr>FG-DI Dip Switch Configurator</vt:lpstr>
      <vt:lpstr>FG-DTM Dip Switch Configurator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DWAUTHIER</dc:creator>
  <cp:lastModifiedBy>DWAUTHIER</cp:lastModifiedBy>
  <dcterms:created xsi:type="dcterms:W3CDTF">2015-05-13T16:14:37Z</dcterms:created>
  <dcterms:modified xsi:type="dcterms:W3CDTF">2020-10-14T16:29:22Z</dcterms:modified>
</cp:coreProperties>
</file>